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920" activeTab="2"/>
  </bookViews>
  <sheets>
    <sheet name="Final Scores-Men" sheetId="5" r:id="rId1"/>
    <sheet name="Sheet1" sheetId="9" state="hidden" r:id="rId2"/>
    <sheet name="Ranking Points-Men" sheetId="1" r:id="rId3"/>
    <sheet name="Domestic" sheetId="3" r:id="rId4"/>
    <sheet name="Value" sheetId="4" r:id="rId5"/>
    <sheet name="Final Scores-Women" sheetId="7" state="hidden" r:id="rId6"/>
  </sheets>
  <externalReferences>
    <externalReference r:id="rId7"/>
  </externalReferences>
  <definedNames>
    <definedName name="_xlnm._FilterDatabase" localSheetId="2" hidden="1">'Ranking Points-Men'!$R$3:$S$13</definedName>
    <definedName name="Rank">Sheet1!$D$2:$D$11</definedName>
  </definedNames>
  <calcPr calcId="124519"/>
</workbook>
</file>

<file path=xl/calcChain.xml><?xml version="1.0" encoding="utf-8"?>
<calcChain xmlns="http://schemas.openxmlformats.org/spreadsheetml/2006/main">
  <c r="D15" i="5"/>
  <c r="D16"/>
  <c r="D17"/>
  <c r="D18"/>
  <c r="D19"/>
  <c r="D20"/>
  <c r="D21"/>
  <c r="D22"/>
  <c r="D14"/>
  <c r="B14"/>
  <c r="B15"/>
  <c r="B16"/>
  <c r="B17"/>
  <c r="B18"/>
  <c r="B20"/>
  <c r="B21"/>
  <c r="B22"/>
  <c r="D4"/>
  <c r="D5" s="1"/>
  <c r="D6" s="1"/>
  <c r="D7" s="1"/>
  <c r="D8" s="1"/>
  <c r="D9" s="1"/>
  <c r="D10" s="1"/>
  <c r="D11" s="1"/>
  <c r="B3"/>
  <c r="B4"/>
  <c r="B5"/>
  <c r="B7"/>
  <c r="B8"/>
  <c r="B9"/>
  <c r="B10"/>
  <c r="B11"/>
  <c r="N9" i="3"/>
  <c r="N10"/>
  <c r="N11"/>
  <c r="G7"/>
  <c r="G8"/>
  <c r="G9"/>
  <c r="G10"/>
  <c r="G11"/>
  <c r="G12"/>
  <c r="G13"/>
  <c r="G14"/>
  <c r="G15"/>
  <c r="G16"/>
  <c r="E12" i="9"/>
  <c r="E13"/>
  <c r="E11"/>
  <c r="E4"/>
  <c r="E5"/>
  <c r="E6"/>
  <c r="E7"/>
  <c r="E8"/>
  <c r="E9"/>
  <c r="E10"/>
  <c r="E3"/>
  <c r="H5" i="5" l="1"/>
  <c r="E6"/>
  <c r="E11" i="1"/>
  <c r="E10"/>
  <c r="E7"/>
  <c r="E9"/>
  <c r="E8"/>
  <c r="E6"/>
  <c r="E5"/>
  <c r="L3" i="3"/>
  <c r="L4"/>
  <c r="L5"/>
  <c r="L8"/>
  <c r="L6"/>
  <c r="L13"/>
  <c r="L10"/>
  <c r="L11"/>
  <c r="L7"/>
  <c r="L16"/>
  <c r="L9"/>
  <c r="L15"/>
  <c r="L14"/>
  <c r="L12"/>
  <c r="L17"/>
  <c r="L2"/>
  <c r="F3"/>
  <c r="F4"/>
  <c r="F5"/>
  <c r="F8"/>
  <c r="F6"/>
  <c r="F13"/>
  <c r="F10"/>
  <c r="F11"/>
  <c r="F7"/>
  <c r="F16"/>
  <c r="F15"/>
  <c r="F14"/>
  <c r="F12"/>
  <c r="F17"/>
  <c r="F2"/>
  <c r="K3"/>
  <c r="K4"/>
  <c r="K5"/>
  <c r="K8"/>
  <c r="K6"/>
  <c r="K13"/>
  <c r="K10"/>
  <c r="K11"/>
  <c r="K7"/>
  <c r="K16"/>
  <c r="K9"/>
  <c r="K15"/>
  <c r="K14"/>
  <c r="K12"/>
  <c r="K17"/>
  <c r="K2"/>
  <c r="E3"/>
  <c r="E4"/>
  <c r="E5"/>
  <c r="E8"/>
  <c r="E6"/>
  <c r="E13"/>
  <c r="E10"/>
  <c r="E11"/>
  <c r="E7"/>
  <c r="E16"/>
  <c r="E15"/>
  <c r="E14"/>
  <c r="E12"/>
  <c r="E17"/>
  <c r="E2"/>
  <c r="J3"/>
  <c r="J4"/>
  <c r="J5"/>
  <c r="J8"/>
  <c r="J6"/>
  <c r="J13"/>
  <c r="J10"/>
  <c r="J11"/>
  <c r="J7"/>
  <c r="J16"/>
  <c r="J9"/>
  <c r="J15"/>
  <c r="J14"/>
  <c r="J12"/>
  <c r="J17"/>
  <c r="J2"/>
  <c r="D3"/>
  <c r="D4"/>
  <c r="D5"/>
  <c r="D8"/>
  <c r="D6"/>
  <c r="D13"/>
  <c r="D10"/>
  <c r="D11"/>
  <c r="D7"/>
  <c r="D16"/>
  <c r="D15"/>
  <c r="D14"/>
  <c r="D12"/>
  <c r="D17"/>
  <c r="D2"/>
  <c r="I3"/>
  <c r="I4"/>
  <c r="M4" s="1"/>
  <c r="I5"/>
  <c r="M5" s="1"/>
  <c r="I8"/>
  <c r="I6"/>
  <c r="M6" s="1"/>
  <c r="I13"/>
  <c r="M13" s="1"/>
  <c r="I10"/>
  <c r="M10" s="1"/>
  <c r="I11"/>
  <c r="M11" s="1"/>
  <c r="I7"/>
  <c r="M7" s="1"/>
  <c r="I16"/>
  <c r="M16" s="1"/>
  <c r="I9"/>
  <c r="M9" s="1"/>
  <c r="I15"/>
  <c r="M15" s="1"/>
  <c r="I14"/>
  <c r="M14" s="1"/>
  <c r="I12"/>
  <c r="M12" s="1"/>
  <c r="I17"/>
  <c r="M17" s="1"/>
  <c r="I2"/>
  <c r="M2" s="1"/>
  <c r="H3" i="1" s="1"/>
  <c r="I3" s="1"/>
  <c r="J3" s="1"/>
  <c r="H3" i="5" s="1"/>
  <c r="C4" i="3"/>
  <c r="G4" s="1"/>
  <c r="C5"/>
  <c r="G5" s="1"/>
  <c r="N5" s="1"/>
  <c r="H5" i="1" s="1"/>
  <c r="I5" s="1"/>
  <c r="J5" s="1"/>
  <c r="C8" i="3"/>
  <c r="C6"/>
  <c r="G6" s="1"/>
  <c r="C13"/>
  <c r="C10"/>
  <c r="C11"/>
  <c r="C7"/>
  <c r="C16"/>
  <c r="C15"/>
  <c r="C14"/>
  <c r="C12"/>
  <c r="C17"/>
  <c r="G17" s="1"/>
  <c r="C3"/>
  <c r="C2"/>
  <c r="G2" s="1"/>
  <c r="E4" i="1"/>
  <c r="M8" i="3" l="1"/>
  <c r="M3"/>
  <c r="G3"/>
  <c r="E3" i="1" l="1"/>
  <c r="F4" i="7" l="1"/>
  <c r="F22"/>
  <c r="D5"/>
  <c r="E5" s="1"/>
  <c r="F6"/>
  <c r="F8"/>
  <c r="F11"/>
  <c r="F13"/>
  <c r="D15"/>
  <c r="E15" s="1"/>
  <c r="F16"/>
  <c r="F19"/>
  <c r="F21"/>
  <c r="D23"/>
  <c r="E23" s="1"/>
  <c r="F9"/>
  <c r="F17"/>
  <c r="F20"/>
  <c r="D10"/>
  <c r="E10" s="1"/>
  <c r="D13"/>
  <c r="E13" s="1"/>
  <c r="D18"/>
  <c r="E18" s="1"/>
  <c r="F3"/>
  <c r="F5"/>
  <c r="D7"/>
  <c r="E7" s="1"/>
  <c r="D9"/>
  <c r="E9" s="1"/>
  <c r="F10"/>
  <c r="D12"/>
  <c r="E12" s="1"/>
  <c r="D14"/>
  <c r="E14" s="1"/>
  <c r="D17"/>
  <c r="E17" s="1"/>
  <c r="F18"/>
  <c r="D20"/>
  <c r="E20" s="1"/>
  <c r="D22"/>
  <c r="E22" s="1"/>
  <c r="D3"/>
  <c r="E3" s="1"/>
  <c r="D4"/>
  <c r="E4" s="1"/>
  <c r="D6"/>
  <c r="E6" s="1"/>
  <c r="F7"/>
  <c r="D11"/>
  <c r="E11" s="1"/>
  <c r="F12"/>
  <c r="F15"/>
  <c r="D19"/>
  <c r="E19" s="1"/>
  <c r="F23"/>
  <c r="D8"/>
  <c r="E8" s="1"/>
  <c r="F14"/>
  <c r="D16"/>
  <c r="E16" s="1"/>
  <c r="D21"/>
  <c r="E21" s="1"/>
  <c r="N6" i="3" l="1"/>
  <c r="N2"/>
  <c r="N15"/>
  <c r="H10" i="1" s="1"/>
  <c r="I10" s="1"/>
  <c r="J10" s="1"/>
  <c r="H10" i="5" s="1"/>
  <c r="H8" i="1"/>
  <c r="I8" s="1"/>
  <c r="J8" s="1"/>
  <c r="H8" i="5" s="1"/>
  <c r="N16" i="3"/>
  <c r="H11" i="1" s="1"/>
  <c r="I11" s="1"/>
  <c r="J11" s="1"/>
  <c r="H11" i="5" s="1"/>
  <c r="H6" i="1"/>
  <c r="I6" s="1"/>
  <c r="J6" s="1"/>
  <c r="H6" i="5" s="1"/>
  <c r="H9" i="1"/>
  <c r="I9" s="1"/>
  <c r="J9" s="1"/>
  <c r="H9" i="5" s="1"/>
  <c r="N12" i="3"/>
  <c r="N7"/>
  <c r="N8"/>
  <c r="N17"/>
  <c r="N13"/>
  <c r="H7" i="1" s="1"/>
  <c r="I7" s="1"/>
  <c r="J7" s="1"/>
  <c r="H7" i="5" s="1"/>
  <c r="N14" i="3" l="1"/>
  <c r="N3"/>
  <c r="E4" i="5"/>
  <c r="C8"/>
  <c r="C3"/>
  <c r="E3"/>
  <c r="C4"/>
  <c r="C5"/>
  <c r="C7"/>
  <c r="C6"/>
  <c r="C10"/>
  <c r="C9"/>
  <c r="C11"/>
  <c r="N4" i="3"/>
  <c r="H4" i="1" s="1"/>
  <c r="I4" s="1"/>
  <c r="J4" s="1"/>
  <c r="H4" i="5" s="1"/>
  <c r="G3" l="1"/>
  <c r="I3" s="1"/>
  <c r="E8"/>
  <c r="E11"/>
  <c r="E7"/>
  <c r="E5"/>
  <c r="E9"/>
  <c r="E10"/>
  <c r="F9" l="1"/>
  <c r="F7"/>
  <c r="F8"/>
  <c r="F6"/>
  <c r="F4"/>
  <c r="F10"/>
  <c r="F5"/>
  <c r="F11"/>
  <c r="F3"/>
  <c r="G7"/>
  <c r="I7" s="1"/>
  <c r="G11"/>
  <c r="I11" s="1"/>
  <c r="G10"/>
  <c r="I10" s="1"/>
  <c r="G9"/>
  <c r="I9" s="1"/>
  <c r="G6" l="1"/>
  <c r="I6" s="1"/>
  <c r="G4"/>
  <c r="I4" s="1"/>
  <c r="G5"/>
  <c r="I5" s="1"/>
  <c r="G8"/>
  <c r="I8" s="1"/>
  <c r="J3" l="1"/>
  <c r="J8"/>
  <c r="J10"/>
  <c r="J11"/>
  <c r="J5"/>
  <c r="J4"/>
  <c r="J7"/>
  <c r="J9"/>
  <c r="J6"/>
</calcChain>
</file>

<file path=xl/sharedStrings.xml><?xml version="1.0" encoding="utf-8"?>
<sst xmlns="http://schemas.openxmlformats.org/spreadsheetml/2006/main" count="127" uniqueCount="91">
  <si>
    <t>Satyabrata Mukherjee</t>
  </si>
  <si>
    <t>Finton Lewis</t>
  </si>
  <si>
    <t>Subhash Bhavnani</t>
  </si>
  <si>
    <t>Jaggy Shivdasani</t>
  </si>
  <si>
    <t>Keyzad Anklesaria</t>
  </si>
  <si>
    <t>Sunit Chokshi</t>
  </si>
  <si>
    <t>Vikrant Mehta</t>
  </si>
  <si>
    <t>R Krishnan</t>
  </si>
  <si>
    <t>Alok Daga</t>
  </si>
  <si>
    <t>Pranab Bardhan</t>
  </si>
  <si>
    <t>Sumit Mukherjee</t>
  </si>
  <si>
    <t>Debabrata Majumder</t>
  </si>
  <si>
    <t>Length of pdship</t>
  </si>
  <si>
    <t>Domestic Performance</t>
  </si>
  <si>
    <t>Weighted points</t>
  </si>
  <si>
    <t>Rank</t>
  </si>
  <si>
    <t>Score</t>
  </si>
  <si>
    <t>Rajeswar Tewari</t>
  </si>
  <si>
    <t>Shib Nath dey Sarkar</t>
  </si>
  <si>
    <t>Raju Tolani</t>
  </si>
  <si>
    <t>Ajay Khare</t>
  </si>
  <si>
    <t>Abhijit Chakraborty</t>
  </si>
  <si>
    <t>Kaushik Mukherjee</t>
  </si>
  <si>
    <t>Length(Years)</t>
  </si>
  <si>
    <t>Weightage</t>
  </si>
  <si>
    <t>Event</t>
  </si>
  <si>
    <t>WBF Team Event Qualification Stage (WBF World championships)</t>
  </si>
  <si>
    <t>WBF Pairs Event Medal</t>
  </si>
  <si>
    <t>Participant - India in WBF Event</t>
  </si>
  <si>
    <t>More Than 5 Years</t>
  </si>
  <si>
    <t>More Than 10 Years</t>
  </si>
  <si>
    <t>More Than 3 Years</t>
  </si>
  <si>
    <t>More Than 1 Years</t>
  </si>
  <si>
    <t>Less Than 1 Years</t>
  </si>
  <si>
    <t>Player1</t>
  </si>
  <si>
    <t>Player2</t>
  </si>
  <si>
    <t>No Medals</t>
  </si>
  <si>
    <t>Level3</t>
  </si>
  <si>
    <t>Level2</t>
  </si>
  <si>
    <t>Level1</t>
  </si>
  <si>
    <t>Medal in Non-WBF Event</t>
  </si>
  <si>
    <t>QF+ in ACBL, Yeh Brothers</t>
  </si>
  <si>
    <t>Only Convention Card</t>
  </si>
  <si>
    <t>System Notes</t>
  </si>
  <si>
    <t>Competitive Auction+General Agreements</t>
  </si>
  <si>
    <t>Sr Num</t>
  </si>
  <si>
    <t>Level 0</t>
  </si>
  <si>
    <t>No Convention Card</t>
  </si>
  <si>
    <t>Ashok Goel</t>
  </si>
  <si>
    <t>Sukamal Das</t>
  </si>
  <si>
    <t>P Sridhar</t>
  </si>
  <si>
    <t>S Sundarram</t>
  </si>
  <si>
    <t>Subhash Gupta</t>
  </si>
  <si>
    <t>Sapan Desai</t>
  </si>
  <si>
    <t>A K Sinha</t>
  </si>
  <si>
    <t>Subir Majumder</t>
  </si>
  <si>
    <t>Pritish Kushari</t>
  </si>
  <si>
    <t>Mrinal Mukherjee</t>
  </si>
  <si>
    <t>Ravi Sabherwal</t>
  </si>
  <si>
    <t>R A Agarwal</t>
  </si>
  <si>
    <t>Raghvendra Rajkumar</t>
  </si>
  <si>
    <t>TOTAL</t>
  </si>
  <si>
    <t>AVG</t>
  </si>
  <si>
    <t>1 100</t>
  </si>
  <si>
    <t>2 90</t>
  </si>
  <si>
    <t>3 82</t>
  </si>
  <si>
    <t>4 75</t>
  </si>
  <si>
    <t>5 70</t>
  </si>
  <si>
    <t>6 65</t>
  </si>
  <si>
    <t>7 59</t>
  </si>
  <si>
    <t>8 52</t>
  </si>
  <si>
    <t>9 45</t>
  </si>
  <si>
    <t>10 42</t>
  </si>
  <si>
    <t>11 40</t>
  </si>
  <si>
    <t>12 35</t>
  </si>
  <si>
    <t>Final Rank</t>
  </si>
  <si>
    <t>Anand Samant</t>
  </si>
  <si>
    <t>Final Rank = Event weightage points + Seeding Points awarded before start</t>
  </si>
  <si>
    <t>Event Weightage: 70% = 70 points</t>
  </si>
  <si>
    <t>Weights to be given propotionately to the VP scores earned by each pair after each round compared to top score</t>
  </si>
  <si>
    <t>PRE START POINTS</t>
  </si>
  <si>
    <t>Final Score= PRE START POINTS + EVENT POINTS</t>
  </si>
  <si>
    <t>Camp Rank</t>
  </si>
  <si>
    <t>actual Event Score</t>
  </si>
  <si>
    <t>Adj to 70 points</t>
  </si>
  <si>
    <t>.</t>
  </si>
  <si>
    <t>Bye Score</t>
  </si>
  <si>
    <t>Score after deduction of "Bye"</t>
  </si>
  <si>
    <t>VP Score accumulated after 9 rounds in Qual Stage</t>
  </si>
  <si>
    <t>Player</t>
  </si>
  <si>
    <t xml:space="preserve">TOP VP SCORE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</si>
</sst>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"/>
      <family val="2"/>
    </font>
    <font>
      <b/>
      <sz val="8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3" xfId="0" applyFill="1" applyBorder="1"/>
    <xf numFmtId="2" fontId="0" fillId="0" borderId="5" xfId="0" applyNumberForma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0" xfId="0" applyProtection="1"/>
    <xf numFmtId="0" fontId="0" fillId="0" borderId="1" xfId="0" applyBorder="1" applyProtection="1"/>
    <xf numFmtId="0" fontId="0" fillId="0" borderId="4" xfId="0" applyFill="1" applyBorder="1"/>
    <xf numFmtId="0" fontId="0" fillId="0" borderId="6" xfId="0" applyFill="1" applyBorder="1"/>
    <xf numFmtId="0" fontId="0" fillId="0" borderId="0" xfId="0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 applyProtection="1">
      <alignment vertical="top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2" fontId="4" fillId="4" borderId="1" xfId="0" applyNumberFormat="1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left" vertical="top" wrapText="1" indent="1"/>
    </xf>
    <xf numFmtId="0" fontId="4" fillId="4" borderId="1" xfId="0" applyFont="1" applyFill="1" applyBorder="1" applyAlignment="1" applyProtection="1">
      <alignment horizontal="center"/>
    </xf>
    <xf numFmtId="0" fontId="4" fillId="4" borderId="1" xfId="0" applyFont="1" applyFill="1" applyBorder="1" applyAlignment="1"/>
    <xf numFmtId="0" fontId="0" fillId="0" borderId="1" xfId="0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center"/>
    </xf>
    <xf numFmtId="2" fontId="9" fillId="2" borderId="1" xfId="0" applyNumberFormat="1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4" borderId="0" xfId="0" applyFill="1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3" fillId="0" borderId="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11" fillId="4" borderId="22" xfId="0" applyFont="1" applyFill="1" applyBorder="1" applyAlignment="1">
      <alignment wrapText="1"/>
    </xf>
    <xf numFmtId="0" fontId="0" fillId="2" borderId="21" xfId="0" applyFill="1" applyBorder="1"/>
    <xf numFmtId="0" fontId="0" fillId="0" borderId="21" xfId="0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nsa/Downloads/Seeding%20Points%202015-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2016"/>
      <sheetName val="2017"/>
      <sheetName val="2018"/>
      <sheetName val="Final Performance poi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 t="str">
            <v>Jaggy Shivdasani</v>
          </cell>
          <cell r="C3">
            <v>34.5</v>
          </cell>
          <cell r="D3">
            <v>32.5</v>
          </cell>
          <cell r="E3">
            <v>30</v>
          </cell>
          <cell r="F3">
            <v>0</v>
          </cell>
        </row>
        <row r="4">
          <cell r="B4" t="str">
            <v>Sumit Mukherjee</v>
          </cell>
          <cell r="C4">
            <v>46</v>
          </cell>
          <cell r="D4">
            <v>27.5</v>
          </cell>
          <cell r="E4">
            <v>23.5</v>
          </cell>
          <cell r="F4">
            <v>0</v>
          </cell>
        </row>
        <row r="5">
          <cell r="B5" t="str">
            <v>B Satyanarayana</v>
          </cell>
          <cell r="C5">
            <v>23.5</v>
          </cell>
          <cell r="D5">
            <v>32.5</v>
          </cell>
          <cell r="E5">
            <v>37</v>
          </cell>
          <cell r="F5">
            <v>0</v>
          </cell>
        </row>
        <row r="6">
          <cell r="B6" t="str">
            <v>Sunit Chokshi</v>
          </cell>
          <cell r="C6">
            <v>23.5</v>
          </cell>
          <cell r="D6">
            <v>32.5</v>
          </cell>
          <cell r="E6">
            <v>37</v>
          </cell>
          <cell r="F6">
            <v>5</v>
          </cell>
        </row>
        <row r="7">
          <cell r="B7" t="str">
            <v>Keyzad Anklesaria</v>
          </cell>
          <cell r="C7">
            <v>23.5</v>
          </cell>
          <cell r="D7">
            <v>32.5</v>
          </cell>
          <cell r="E7">
            <v>37</v>
          </cell>
          <cell r="F7">
            <v>5</v>
          </cell>
        </row>
        <row r="8">
          <cell r="B8" t="str">
            <v>Rajeswar Tewari</v>
          </cell>
          <cell r="C8">
            <v>23.5</v>
          </cell>
          <cell r="D8">
            <v>20.5</v>
          </cell>
          <cell r="E8">
            <v>37</v>
          </cell>
          <cell r="F8">
            <v>0</v>
          </cell>
        </row>
        <row r="9">
          <cell r="B9" t="str">
            <v>Ashok Goel</v>
          </cell>
          <cell r="C9">
            <v>35</v>
          </cell>
          <cell r="D9">
            <v>32.5</v>
          </cell>
          <cell r="E9">
            <v>10</v>
          </cell>
          <cell r="F9">
            <v>0</v>
          </cell>
        </row>
        <row r="10">
          <cell r="B10" t="str">
            <v>Debabrata Majumder</v>
          </cell>
          <cell r="C10">
            <v>21.5</v>
          </cell>
          <cell r="D10">
            <v>27.5</v>
          </cell>
          <cell r="E10">
            <v>21.5</v>
          </cell>
          <cell r="F10">
            <v>0</v>
          </cell>
        </row>
        <row r="11">
          <cell r="B11" t="str">
            <v>Kiran Nadar</v>
          </cell>
          <cell r="C11">
            <v>11.5</v>
          </cell>
          <cell r="D11">
            <v>20.5</v>
          </cell>
          <cell r="E11">
            <v>37</v>
          </cell>
          <cell r="F11">
            <v>0</v>
          </cell>
        </row>
        <row r="12">
          <cell r="B12" t="str">
            <v>Pritish Kushari</v>
          </cell>
          <cell r="C12">
            <v>35</v>
          </cell>
          <cell r="D12">
            <v>19.5</v>
          </cell>
          <cell r="E12">
            <v>11</v>
          </cell>
          <cell r="F12">
            <v>2.5</v>
          </cell>
        </row>
        <row r="13">
          <cell r="B13" t="str">
            <v>Sukamal Das</v>
          </cell>
          <cell r="C13">
            <v>8.75</v>
          </cell>
          <cell r="D13">
            <v>24</v>
          </cell>
          <cell r="E13">
            <v>27.5</v>
          </cell>
          <cell r="F13">
            <v>2.5</v>
          </cell>
        </row>
        <row r="14">
          <cell r="B14" t="str">
            <v>Raju Tolani</v>
          </cell>
          <cell r="C14">
            <v>37</v>
          </cell>
          <cell r="D14">
            <v>0</v>
          </cell>
          <cell r="E14">
            <v>9.5</v>
          </cell>
          <cell r="F14">
            <v>0</v>
          </cell>
        </row>
        <row r="15">
          <cell r="B15" t="str">
            <v>Ajay Khare</v>
          </cell>
          <cell r="C15">
            <v>33</v>
          </cell>
          <cell r="D15">
            <v>0</v>
          </cell>
          <cell r="E15">
            <v>9.5</v>
          </cell>
          <cell r="F15">
            <v>0</v>
          </cell>
        </row>
        <row r="16">
          <cell r="B16" t="str">
            <v>Subhash Gupta</v>
          </cell>
          <cell r="C16">
            <v>7</v>
          </cell>
          <cell r="D16">
            <v>21</v>
          </cell>
          <cell r="E16">
            <v>14</v>
          </cell>
          <cell r="F16">
            <v>0</v>
          </cell>
        </row>
        <row r="17">
          <cell r="B17" t="str">
            <v>Shib Nath dey Sarkar</v>
          </cell>
          <cell r="C17">
            <v>13.75</v>
          </cell>
          <cell r="D17">
            <v>17.5</v>
          </cell>
          <cell r="E17">
            <v>8</v>
          </cell>
          <cell r="F17">
            <v>0</v>
          </cell>
        </row>
        <row r="18">
          <cell r="B18" t="str">
            <v>Pranab Bardhan</v>
          </cell>
          <cell r="C18">
            <v>13.75</v>
          </cell>
          <cell r="D18">
            <v>17.5</v>
          </cell>
          <cell r="E18">
            <v>8</v>
          </cell>
          <cell r="F18">
            <v>0</v>
          </cell>
        </row>
        <row r="19">
          <cell r="B19" t="str">
            <v>Subir Majumder</v>
          </cell>
          <cell r="C19">
            <v>16</v>
          </cell>
          <cell r="D19">
            <v>0</v>
          </cell>
          <cell r="E19">
            <v>16.5</v>
          </cell>
          <cell r="F19">
            <v>0</v>
          </cell>
        </row>
        <row r="20">
          <cell r="B20" t="str">
            <v>Sandeep Karmarkar</v>
          </cell>
          <cell r="C20">
            <v>7</v>
          </cell>
          <cell r="D20">
            <v>10.75</v>
          </cell>
          <cell r="E20">
            <v>14.5</v>
          </cell>
          <cell r="F20">
            <v>2.5</v>
          </cell>
        </row>
        <row r="21">
          <cell r="B21" t="str">
            <v>Sandeep Thakral</v>
          </cell>
          <cell r="C21">
            <v>5.5</v>
          </cell>
          <cell r="D21">
            <v>22.5</v>
          </cell>
          <cell r="E21">
            <v>0</v>
          </cell>
          <cell r="F21">
            <v>0</v>
          </cell>
        </row>
        <row r="22">
          <cell r="B22" t="str">
            <v>Finton Lewis</v>
          </cell>
          <cell r="C22">
            <v>18.5</v>
          </cell>
          <cell r="D22">
            <v>0</v>
          </cell>
          <cell r="E22">
            <v>9</v>
          </cell>
          <cell r="F22">
            <v>0</v>
          </cell>
        </row>
        <row r="23">
          <cell r="B23" t="str">
            <v>A K Sinha</v>
          </cell>
          <cell r="C23">
            <v>2.5</v>
          </cell>
          <cell r="D23">
            <v>5.5</v>
          </cell>
          <cell r="E23">
            <v>19.5</v>
          </cell>
          <cell r="F23">
            <v>0</v>
          </cell>
        </row>
        <row r="24">
          <cell r="B24" t="str">
            <v>K S Samant</v>
          </cell>
          <cell r="C24">
            <v>2.5</v>
          </cell>
          <cell r="D24">
            <v>5.75</v>
          </cell>
          <cell r="E24">
            <v>18.75</v>
          </cell>
          <cell r="F24">
            <v>6</v>
          </cell>
        </row>
        <row r="25">
          <cell r="B25" t="str">
            <v>R A Agarwal</v>
          </cell>
          <cell r="C25">
            <v>0</v>
          </cell>
          <cell r="D25">
            <v>10.75</v>
          </cell>
          <cell r="E25">
            <v>15</v>
          </cell>
          <cell r="F25">
            <v>6</v>
          </cell>
        </row>
        <row r="26">
          <cell r="B26" t="str">
            <v>Alok Daga</v>
          </cell>
          <cell r="C26">
            <v>0</v>
          </cell>
          <cell r="D26">
            <v>14.5</v>
          </cell>
          <cell r="E26">
            <v>11</v>
          </cell>
          <cell r="F26">
            <v>0</v>
          </cell>
        </row>
        <row r="27">
          <cell r="B27" t="str">
            <v>Arvind Vaidya</v>
          </cell>
          <cell r="C27">
            <v>14</v>
          </cell>
          <cell r="D27">
            <v>0</v>
          </cell>
          <cell r="E27">
            <v>10.5</v>
          </cell>
          <cell r="F27">
            <v>2.5</v>
          </cell>
        </row>
        <row r="28">
          <cell r="B28" t="str">
            <v>Satyabrata Mukherjee</v>
          </cell>
          <cell r="C28">
            <v>3.75</v>
          </cell>
          <cell r="D28">
            <v>17</v>
          </cell>
          <cell r="E28">
            <v>3.75</v>
          </cell>
          <cell r="F28">
            <v>2.5</v>
          </cell>
        </row>
        <row r="29">
          <cell r="B29" t="str">
            <v>R Krishnan</v>
          </cell>
          <cell r="C29">
            <v>11.75</v>
          </cell>
          <cell r="D29">
            <v>11</v>
          </cell>
          <cell r="E29">
            <v>0</v>
          </cell>
          <cell r="F29">
            <v>7</v>
          </cell>
        </row>
        <row r="30">
          <cell r="B30" t="str">
            <v>P Sridhar</v>
          </cell>
          <cell r="C30">
            <v>11.75</v>
          </cell>
          <cell r="D30">
            <v>0</v>
          </cell>
          <cell r="E30">
            <v>10</v>
          </cell>
          <cell r="F30">
            <v>0</v>
          </cell>
        </row>
        <row r="31">
          <cell r="B31" t="str">
            <v>S Sundarram</v>
          </cell>
          <cell r="C31">
            <v>11.75</v>
          </cell>
          <cell r="D31">
            <v>0</v>
          </cell>
          <cell r="E31">
            <v>10</v>
          </cell>
          <cell r="F31">
            <v>0</v>
          </cell>
        </row>
        <row r="32">
          <cell r="B32" t="str">
            <v>Sapan Desai</v>
          </cell>
          <cell r="C32">
            <v>0</v>
          </cell>
          <cell r="D32">
            <v>2</v>
          </cell>
          <cell r="E32">
            <v>19.5</v>
          </cell>
          <cell r="F32">
            <v>0</v>
          </cell>
        </row>
        <row r="33">
          <cell r="B33" t="str">
            <v>Mrinal Mukherjee</v>
          </cell>
          <cell r="C33">
            <v>5</v>
          </cell>
          <cell r="D33">
            <v>2.5</v>
          </cell>
          <cell r="E33">
            <v>11</v>
          </cell>
          <cell r="F33">
            <v>2.5</v>
          </cell>
        </row>
        <row r="34">
          <cell r="B34" t="str">
            <v>Abhijit Chakraborty</v>
          </cell>
          <cell r="C34">
            <v>3.75</v>
          </cell>
          <cell r="D34">
            <v>9.5</v>
          </cell>
          <cell r="E34">
            <v>3.75</v>
          </cell>
          <cell r="F34">
            <v>2.5</v>
          </cell>
        </row>
        <row r="35">
          <cell r="B35" t="str">
            <v>Subhash Bhavnani</v>
          </cell>
          <cell r="C35">
            <v>14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>Kaushik Mukherjee</v>
          </cell>
          <cell r="C36">
            <v>0</v>
          </cell>
          <cell r="D36">
            <v>0</v>
          </cell>
          <cell r="E36">
            <v>12.5</v>
          </cell>
          <cell r="F36">
            <v>0</v>
          </cell>
        </row>
        <row r="37">
          <cell r="B37" t="str">
            <v>Ravi Sabherwal</v>
          </cell>
          <cell r="C37">
            <v>0</v>
          </cell>
          <cell r="D37">
            <v>0</v>
          </cell>
          <cell r="E37">
            <v>11</v>
          </cell>
          <cell r="F37">
            <v>0</v>
          </cell>
        </row>
        <row r="38">
          <cell r="B38" t="str">
            <v>S K Bandyopadhyay</v>
          </cell>
          <cell r="C38">
            <v>0</v>
          </cell>
          <cell r="D38">
            <v>10.5</v>
          </cell>
          <cell r="E38">
            <v>0</v>
          </cell>
          <cell r="F38">
            <v>0</v>
          </cell>
        </row>
        <row r="39">
          <cell r="B39" t="str">
            <v>Rajeev Khandelwal</v>
          </cell>
          <cell r="C39">
            <v>0</v>
          </cell>
          <cell r="D39">
            <v>5</v>
          </cell>
          <cell r="E39">
            <v>5.5</v>
          </cell>
          <cell r="F39">
            <v>0</v>
          </cell>
        </row>
        <row r="40">
          <cell r="B40" t="str">
            <v>Gopinath Manna</v>
          </cell>
          <cell r="C40">
            <v>0</v>
          </cell>
          <cell r="D40">
            <v>7</v>
          </cell>
          <cell r="E40">
            <v>2.5</v>
          </cell>
          <cell r="F40">
            <v>0</v>
          </cell>
        </row>
        <row r="41">
          <cell r="B41" t="str">
            <v>Marianne Karmarkar</v>
          </cell>
          <cell r="C41">
            <v>0</v>
          </cell>
          <cell r="D41">
            <v>3.75</v>
          </cell>
          <cell r="E41">
            <v>5.5</v>
          </cell>
          <cell r="F41">
            <v>2.5</v>
          </cell>
        </row>
        <row r="42">
          <cell r="B42" t="str">
            <v>Vikrant Mehta</v>
          </cell>
          <cell r="C42">
            <v>0</v>
          </cell>
          <cell r="D42">
            <v>0</v>
          </cell>
          <cell r="E42">
            <v>7.5</v>
          </cell>
          <cell r="F42">
            <v>0</v>
          </cell>
        </row>
        <row r="43">
          <cell r="B43" t="str">
            <v>Raghvendra Rajkumar</v>
          </cell>
          <cell r="C43">
            <v>0</v>
          </cell>
          <cell r="D43">
            <v>0</v>
          </cell>
          <cell r="E43">
            <v>0</v>
          </cell>
          <cell r="F43">
            <v>7</v>
          </cell>
        </row>
        <row r="44">
          <cell r="B44" t="str">
            <v>Rita Choksi</v>
          </cell>
          <cell r="C44">
            <v>2.5</v>
          </cell>
          <cell r="D44">
            <v>3.75</v>
          </cell>
          <cell r="E44">
            <v>0</v>
          </cell>
          <cell r="F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H24" sqref="H24"/>
    </sheetView>
  </sheetViews>
  <sheetFormatPr defaultRowHeight="15"/>
  <cols>
    <col min="1" max="1" width="7" bestFit="1" customWidth="1"/>
    <col min="2" max="2" width="21.42578125" bestFit="1" customWidth="1"/>
    <col min="3" max="3" width="20.7109375" bestFit="1" customWidth="1"/>
    <col min="4" max="4" width="11.85546875" customWidth="1"/>
    <col min="5" max="5" width="8.42578125" bestFit="1" customWidth="1"/>
    <col min="6" max="6" width="13.85546875" hidden="1" customWidth="1"/>
    <col min="7" max="8" width="10.42578125" customWidth="1"/>
    <col min="9" max="9" width="14.5703125" customWidth="1"/>
    <col min="10" max="10" width="16.7109375" style="53" customWidth="1"/>
    <col min="11" max="11" width="12.85546875" style="52" bestFit="1" customWidth="1"/>
  </cols>
  <sheetData>
    <row r="1" spans="1:11">
      <c r="G1">
        <v>70</v>
      </c>
    </row>
    <row r="2" spans="1:11" s="52" customFormat="1" ht="77.25" customHeight="1">
      <c r="A2" s="54"/>
      <c r="B2" s="54" t="s">
        <v>34</v>
      </c>
      <c r="C2" s="54" t="s">
        <v>35</v>
      </c>
      <c r="D2" s="56" t="s">
        <v>90</v>
      </c>
      <c r="E2" s="56" t="s">
        <v>83</v>
      </c>
      <c r="F2" s="56" t="s">
        <v>82</v>
      </c>
      <c r="G2" s="56" t="s">
        <v>84</v>
      </c>
      <c r="H2" s="56" t="s">
        <v>80</v>
      </c>
      <c r="I2" s="56" t="s">
        <v>81</v>
      </c>
      <c r="J2" s="54" t="s">
        <v>75</v>
      </c>
    </row>
    <row r="3" spans="1:11" ht="21">
      <c r="A3" s="49">
        <v>1</v>
      </c>
      <c r="B3" s="49" t="str">
        <f>VLOOKUP(A3,'Ranking Points-Men'!A:J,2,0)</f>
        <v>Sunit Chokshi</v>
      </c>
      <c r="C3" s="49" t="str">
        <f>VLOOKUP(A3,'Ranking Points-Men'!A:J,3,0)</f>
        <v>Keyzad Anklesaria</v>
      </c>
      <c r="D3" s="57">
        <v>103.44</v>
      </c>
      <c r="E3" s="57">
        <f t="shared" ref="E3:E11" si="0">VLOOKUP($B3,$B$14:$E$22,3,0)</f>
        <v>67.680000000000007</v>
      </c>
      <c r="F3" s="55">
        <f>RANK(E3,$E$3:$E$11)</f>
        <v>7</v>
      </c>
      <c r="G3" s="59">
        <f t="shared" ref="G3:G11" si="1">E3/D3*$G$1</f>
        <v>45.800464037122978</v>
      </c>
      <c r="H3" s="60">
        <f>VLOOKUP(B3,'Ranking Points-Men'!B3:J11,9,0)</f>
        <v>28.75</v>
      </c>
      <c r="I3" s="58">
        <f t="shared" ref="I3:I11" si="2">G3+H3</f>
        <v>74.550464037122978</v>
      </c>
      <c r="J3" s="61">
        <f>RANK(I3,$I$3:$I$11)</f>
        <v>4</v>
      </c>
    </row>
    <row r="4" spans="1:11" ht="21">
      <c r="A4" s="49">
        <v>2</v>
      </c>
      <c r="B4" s="49" t="str">
        <f>VLOOKUP(A4,'Ranking Points-Men'!A:J,2,0)</f>
        <v>Sumit Mukherjee</v>
      </c>
      <c r="C4" s="49" t="str">
        <f>VLOOKUP(A4,'Ranking Points-Men'!A:J,3,0)</f>
        <v>Debabrata Majumder</v>
      </c>
      <c r="D4" s="57">
        <f>D3</f>
        <v>103.44</v>
      </c>
      <c r="E4" s="57">
        <f t="shared" si="0"/>
        <v>94.9</v>
      </c>
      <c r="F4" s="55">
        <f t="shared" ref="F4:F11" si="3">RANK(E4,$E$3:$E$11)</f>
        <v>2</v>
      </c>
      <c r="G4" s="59">
        <f t="shared" si="1"/>
        <v>64.220804331013156</v>
      </c>
      <c r="H4" s="60">
        <f>VLOOKUP(B4,'Ranking Points-Men'!B4:J12,9,0)</f>
        <v>25.114795918367346</v>
      </c>
      <c r="I4" s="58">
        <f t="shared" si="2"/>
        <v>89.335600249380505</v>
      </c>
      <c r="J4" s="61">
        <f t="shared" ref="J4:J11" si="4">RANK(I4,$I$3:$I$11)</f>
        <v>1</v>
      </c>
    </row>
    <row r="5" spans="1:11" ht="21">
      <c r="A5" s="49">
        <v>3</v>
      </c>
      <c r="B5" s="49" t="str">
        <f>VLOOKUP(A5,'Ranking Points-Men'!A:J,2,0)</f>
        <v>Ashok Goel</v>
      </c>
      <c r="C5" s="49" t="str">
        <f>VLOOKUP(A5,'Ranking Points-Men'!A:J,3,0)</f>
        <v>Sukamal Das</v>
      </c>
      <c r="D5" s="57">
        <f t="shared" ref="D5:D11" si="5">D4</f>
        <v>103.44</v>
      </c>
      <c r="E5" s="57">
        <f t="shared" si="0"/>
        <v>85.05</v>
      </c>
      <c r="F5" s="55">
        <f t="shared" si="3"/>
        <v>4</v>
      </c>
      <c r="G5" s="59">
        <f t="shared" si="1"/>
        <v>57.555104408352669</v>
      </c>
      <c r="H5" s="60">
        <f>VLOOKUP(B5,'Ranking Points-Men'!B5:J13,9,0)</f>
        <v>17.889030612244898</v>
      </c>
      <c r="I5" s="58">
        <f t="shared" si="2"/>
        <v>75.444135020597571</v>
      </c>
      <c r="J5" s="61">
        <f t="shared" si="4"/>
        <v>3</v>
      </c>
    </row>
    <row r="6" spans="1:11" ht="21">
      <c r="A6" s="49">
        <v>4</v>
      </c>
      <c r="B6" s="49" t="s">
        <v>76</v>
      </c>
      <c r="C6" s="49" t="str">
        <f>VLOOKUP(A6,'Ranking Points-Men'!A:J,3,0)</f>
        <v>R A Agarwal</v>
      </c>
      <c r="D6" s="57">
        <f t="shared" si="5"/>
        <v>103.44</v>
      </c>
      <c r="E6" s="57">
        <f t="shared" si="0"/>
        <v>103.44</v>
      </c>
      <c r="F6" s="55">
        <f t="shared" si="3"/>
        <v>1</v>
      </c>
      <c r="G6" s="59">
        <f t="shared" si="1"/>
        <v>70</v>
      </c>
      <c r="H6" s="60">
        <f>VLOOKUP(B6,'Ranking Points-Men'!B6:J14,9,0)</f>
        <v>12.008928571428571</v>
      </c>
      <c r="I6" s="58">
        <f t="shared" si="2"/>
        <v>82.008928571428569</v>
      </c>
      <c r="J6" s="61">
        <f t="shared" si="4"/>
        <v>2</v>
      </c>
    </row>
    <row r="7" spans="1:11" ht="21">
      <c r="A7" s="49">
        <v>6</v>
      </c>
      <c r="B7" s="49" t="str">
        <f>VLOOKUP(A7,'Ranking Points-Men'!A:J,2,0)</f>
        <v>P Sridhar</v>
      </c>
      <c r="C7" s="49" t="str">
        <f>VLOOKUP(A7,'Ranking Points-Men'!A:J,3,0)</f>
        <v>S Sundarram</v>
      </c>
      <c r="D7" s="57">
        <f t="shared" si="5"/>
        <v>103.44</v>
      </c>
      <c r="E7" s="57">
        <f t="shared" si="0"/>
        <v>91.08</v>
      </c>
      <c r="F7" s="55">
        <f t="shared" si="3"/>
        <v>3</v>
      </c>
      <c r="G7" s="59">
        <f t="shared" si="1"/>
        <v>61.635730858468683</v>
      </c>
      <c r="H7" s="60">
        <f>VLOOKUP(B7,'Ranking Points-Men'!B7:J15,9,0)</f>
        <v>10.548469387755102</v>
      </c>
      <c r="I7" s="58">
        <f t="shared" si="2"/>
        <v>72.184200246223782</v>
      </c>
      <c r="J7" s="61">
        <f t="shared" si="4"/>
        <v>5</v>
      </c>
    </row>
    <row r="8" spans="1:11" ht="21">
      <c r="A8" s="49">
        <v>7</v>
      </c>
      <c r="B8" s="49" t="str">
        <f>VLOOKUP(A8,'Ranking Points-Men'!A:J,2,0)</f>
        <v>Subhash Gupta</v>
      </c>
      <c r="C8" s="49" t="str">
        <f>VLOOKUP(A8,'Ranking Points-Men'!A:J,3,0)</f>
        <v>Sapan Desai</v>
      </c>
      <c r="D8" s="57">
        <f t="shared" si="5"/>
        <v>103.44</v>
      </c>
      <c r="E8" s="57">
        <f t="shared" si="0"/>
        <v>74.959999999999994</v>
      </c>
      <c r="F8" s="55">
        <f t="shared" si="3"/>
        <v>6</v>
      </c>
      <c r="G8" s="59">
        <f t="shared" si="1"/>
        <v>50.726991492652743</v>
      </c>
      <c r="H8" s="60">
        <f>VLOOKUP(B8,'Ranking Points-Men'!B7:J16,9,0)</f>
        <v>9.3494897959183678</v>
      </c>
      <c r="I8" s="58">
        <f t="shared" si="2"/>
        <v>60.076481288571109</v>
      </c>
      <c r="J8" s="61">
        <f t="shared" si="4"/>
        <v>6</v>
      </c>
    </row>
    <row r="9" spans="1:11" ht="21">
      <c r="A9" s="49">
        <v>8</v>
      </c>
      <c r="B9" s="49" t="str">
        <f>VLOOKUP(A9,'Ranking Points-Men'!A:J,2,0)</f>
        <v>A K Sinha</v>
      </c>
      <c r="C9" s="49" t="str">
        <f>VLOOKUP(A9,'Ranking Points-Men'!A:J,3,0)</f>
        <v>Subir Majumder</v>
      </c>
      <c r="D9" s="57">
        <f t="shared" si="5"/>
        <v>103.44</v>
      </c>
      <c r="E9" s="57">
        <f t="shared" si="0"/>
        <v>75.66</v>
      </c>
      <c r="F9" s="55">
        <f t="shared" si="3"/>
        <v>5</v>
      </c>
      <c r="G9" s="59">
        <f t="shared" si="1"/>
        <v>51.200696055684453</v>
      </c>
      <c r="H9" s="60">
        <f>VLOOKUP(B9,'Ranking Points-Men'!B8:J17,9,0)</f>
        <v>7.6530612244897958</v>
      </c>
      <c r="I9" s="58">
        <f>G9+H9</f>
        <v>58.85375728017425</v>
      </c>
      <c r="J9" s="61">
        <f t="shared" si="4"/>
        <v>7</v>
      </c>
    </row>
    <row r="10" spans="1:11" ht="21">
      <c r="A10" s="49">
        <v>9</v>
      </c>
      <c r="B10" s="49" t="str">
        <f>VLOOKUP(A10,'Ranking Points-Men'!A:J,2,0)</f>
        <v>R Krishnan</v>
      </c>
      <c r="C10" s="49" t="str">
        <f>VLOOKUP(A10,'Ranking Points-Men'!A:J,3,0)</f>
        <v>Raghvendra Rajkumar</v>
      </c>
      <c r="D10" s="57">
        <f t="shared" si="5"/>
        <v>103.44</v>
      </c>
      <c r="E10" s="57">
        <f t="shared" si="0"/>
        <v>60.39</v>
      </c>
      <c r="F10" s="55">
        <f t="shared" si="3"/>
        <v>9</v>
      </c>
      <c r="G10" s="59">
        <f t="shared" si="1"/>
        <v>40.867169373549885</v>
      </c>
      <c r="H10" s="60">
        <f>VLOOKUP(B10,'Ranking Points-Men'!B9:J18,9,0)</f>
        <v>4.6875</v>
      </c>
      <c r="I10" s="58">
        <f t="shared" si="2"/>
        <v>45.554669373549885</v>
      </c>
      <c r="J10" s="61">
        <f t="shared" si="4"/>
        <v>9</v>
      </c>
    </row>
    <row r="11" spans="1:11" ht="21">
      <c r="A11" s="49">
        <v>10</v>
      </c>
      <c r="B11" s="49" t="str">
        <f>VLOOKUP(A11,'Ranking Points-Men'!A:J,2,0)</f>
        <v>Alok Daga</v>
      </c>
      <c r="C11" s="49" t="str">
        <f>VLOOKUP(A11,'Ranking Points-Men'!A:J,3,0)</f>
        <v>Ravi Sabherwal</v>
      </c>
      <c r="D11" s="57">
        <f t="shared" si="5"/>
        <v>103.44</v>
      </c>
      <c r="E11" s="57">
        <f t="shared" si="0"/>
        <v>66.84</v>
      </c>
      <c r="F11" s="55">
        <f t="shared" si="3"/>
        <v>8</v>
      </c>
      <c r="G11" s="59">
        <f t="shared" si="1"/>
        <v>45.232018561484921</v>
      </c>
      <c r="H11" s="60">
        <f>VLOOKUP(B11,'Ranking Points-Men'!B10:J19,9,0)</f>
        <v>4.6556122448979593</v>
      </c>
      <c r="I11" s="58">
        <f t="shared" si="2"/>
        <v>49.88763080638288</v>
      </c>
      <c r="J11" s="61">
        <f t="shared" si="4"/>
        <v>8</v>
      </c>
    </row>
    <row r="13" spans="1:11" ht="45">
      <c r="A13" s="33"/>
      <c r="B13" s="33" t="s">
        <v>89</v>
      </c>
      <c r="C13" s="67" t="s">
        <v>88</v>
      </c>
      <c r="D13" s="67" t="s">
        <v>87</v>
      </c>
      <c r="E13" s="67" t="s">
        <v>86</v>
      </c>
    </row>
    <row r="14" spans="1:11">
      <c r="A14" s="7">
        <v>1</v>
      </c>
      <c r="B14" s="68" t="str">
        <f>VLOOKUP(A17,'Ranking Points-Men'!A:J,2,0)</f>
        <v>Anand Samant</v>
      </c>
      <c r="C14" s="69">
        <v>115.44</v>
      </c>
      <c r="D14" s="70">
        <f>C14-E14</f>
        <v>103.44</v>
      </c>
      <c r="E14" s="71">
        <v>12</v>
      </c>
      <c r="G14" s="78" t="s">
        <v>78</v>
      </c>
      <c r="H14" s="78"/>
      <c r="I14" s="78"/>
      <c r="J14" s="78"/>
      <c r="K14" s="78"/>
    </row>
    <row r="15" spans="1:11">
      <c r="A15" s="7">
        <v>2</v>
      </c>
      <c r="B15" s="62" t="str">
        <f>VLOOKUP(A19,'Ranking Points-Men'!A:J,2,0)</f>
        <v>P Sridhar</v>
      </c>
      <c r="C15" s="64">
        <v>103.08</v>
      </c>
      <c r="D15" s="66">
        <f t="shared" ref="D15:D22" si="6">C15-E15</f>
        <v>91.08</v>
      </c>
      <c r="E15" s="65">
        <v>12</v>
      </c>
      <c r="G15" s="72" t="s">
        <v>79</v>
      </c>
      <c r="H15" s="73"/>
      <c r="I15" s="73"/>
      <c r="J15" s="73"/>
      <c r="K15" s="74"/>
    </row>
    <row r="16" spans="1:11">
      <c r="A16" s="7">
        <v>3</v>
      </c>
      <c r="B16" s="62" t="str">
        <f>VLOOKUP(A16,'Ranking Points-Men'!A:J,2,0)</f>
        <v>Ashok Goel</v>
      </c>
      <c r="C16" s="64">
        <v>97.05</v>
      </c>
      <c r="D16" s="66">
        <f t="shared" si="6"/>
        <v>85.05</v>
      </c>
      <c r="E16" s="65">
        <v>12</v>
      </c>
      <c r="G16" s="75"/>
      <c r="H16" s="76"/>
      <c r="I16" s="76"/>
      <c r="J16" s="76"/>
      <c r="K16" s="77"/>
    </row>
    <row r="17" spans="1:11">
      <c r="A17" s="7">
        <v>4</v>
      </c>
      <c r="B17" s="62" t="str">
        <f>VLOOKUP(A14,'Ranking Points-Men'!A:J,2,0)</f>
        <v>Sunit Chokshi</v>
      </c>
      <c r="C17" s="64">
        <v>79.680000000000007</v>
      </c>
      <c r="D17" s="66">
        <f t="shared" si="6"/>
        <v>67.680000000000007</v>
      </c>
      <c r="E17" s="65">
        <v>12</v>
      </c>
    </row>
    <row r="18" spans="1:11">
      <c r="A18" s="7">
        <v>5</v>
      </c>
      <c r="B18" s="62" t="str">
        <f>VLOOKUP(A21,'Ranking Points-Men'!A:J,2,0)</f>
        <v>A K Sinha</v>
      </c>
      <c r="C18" s="64">
        <v>87.66</v>
      </c>
      <c r="D18" s="66">
        <f t="shared" si="6"/>
        <v>75.66</v>
      </c>
      <c r="E18" s="65">
        <v>12</v>
      </c>
      <c r="G18" s="72" t="s">
        <v>77</v>
      </c>
      <c r="H18" s="73"/>
      <c r="I18" s="73"/>
      <c r="J18" s="73"/>
      <c r="K18" s="74"/>
    </row>
    <row r="19" spans="1:11">
      <c r="A19" s="7">
        <v>6</v>
      </c>
      <c r="B19" s="62" t="s">
        <v>8</v>
      </c>
      <c r="C19" s="64">
        <v>78.84</v>
      </c>
      <c r="D19" s="66">
        <f t="shared" si="6"/>
        <v>66.84</v>
      </c>
      <c r="E19" s="65">
        <v>12</v>
      </c>
      <c r="G19" s="75"/>
      <c r="H19" s="76"/>
      <c r="I19" s="76"/>
      <c r="J19" s="76"/>
      <c r="K19" s="77"/>
    </row>
    <row r="20" spans="1:11">
      <c r="A20" s="7">
        <v>7</v>
      </c>
      <c r="B20" s="62" t="str">
        <f>VLOOKUP(A22,'Ranking Points-Men'!A:J,2,0)</f>
        <v>R Krishnan</v>
      </c>
      <c r="C20" s="64">
        <v>72.39</v>
      </c>
      <c r="D20" s="66">
        <f t="shared" si="6"/>
        <v>60.39</v>
      </c>
      <c r="E20" s="65">
        <v>12</v>
      </c>
    </row>
    <row r="21" spans="1:11">
      <c r="A21" s="7">
        <v>8</v>
      </c>
      <c r="B21" s="62" t="str">
        <f>VLOOKUP(A20,'Ranking Points-Men'!A:J,2,0)</f>
        <v>Subhash Gupta</v>
      </c>
      <c r="C21" s="64">
        <v>86.96</v>
      </c>
      <c r="D21" s="66">
        <f t="shared" si="6"/>
        <v>74.959999999999994</v>
      </c>
      <c r="E21" s="65">
        <v>12</v>
      </c>
    </row>
    <row r="22" spans="1:11">
      <c r="A22" s="7">
        <v>9</v>
      </c>
      <c r="B22" s="62" t="str">
        <f>VLOOKUP(A15,'Ranking Points-Men'!A:J,2,0)</f>
        <v>Sumit Mukherjee</v>
      </c>
      <c r="C22" s="64">
        <v>106.9</v>
      </c>
      <c r="D22" s="66">
        <f t="shared" si="6"/>
        <v>94.9</v>
      </c>
      <c r="E22" s="65">
        <v>12</v>
      </c>
    </row>
    <row r="23" spans="1:11">
      <c r="D23" t="s">
        <v>85</v>
      </c>
    </row>
  </sheetData>
  <mergeCells count="3">
    <mergeCell ref="G15:K16"/>
    <mergeCell ref="G18:K19"/>
    <mergeCell ref="G14:K14"/>
  </mergeCells>
  <pageMargins left="0.17" right="0.17" top="0.34" bottom="0.32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E13"/>
  <sheetViews>
    <sheetView workbookViewId="0">
      <selection activeCell="H9" sqref="H9"/>
    </sheetView>
  </sheetViews>
  <sheetFormatPr defaultRowHeight="15"/>
  <cols>
    <col min="3" max="3" width="0" hidden="1" customWidth="1"/>
    <col min="4" max="5" width="9.140625" style="38"/>
  </cols>
  <sheetData>
    <row r="1" spans="3:5" ht="15.75" thickBot="1">
      <c r="D1" s="39" t="s">
        <v>15</v>
      </c>
      <c r="E1" s="35" t="s">
        <v>16</v>
      </c>
    </row>
    <row r="2" spans="3:5">
      <c r="C2" t="s">
        <v>63</v>
      </c>
      <c r="D2" s="40">
        <v>1</v>
      </c>
      <c r="E2" s="36">
        <v>100</v>
      </c>
    </row>
    <row r="3" spans="3:5">
      <c r="C3" t="s">
        <v>64</v>
      </c>
      <c r="D3" s="40">
        <v>2</v>
      </c>
      <c r="E3" s="36" t="str">
        <f t="shared" ref="E3:E10" si="0">MID(C3,3,2)</f>
        <v>90</v>
      </c>
    </row>
    <row r="4" spans="3:5">
      <c r="C4" t="s">
        <v>65</v>
      </c>
      <c r="D4" s="40">
        <v>3</v>
      </c>
      <c r="E4" s="36" t="str">
        <f t="shared" si="0"/>
        <v>82</v>
      </c>
    </row>
    <row r="5" spans="3:5">
      <c r="C5" t="s">
        <v>66</v>
      </c>
      <c r="D5" s="40">
        <v>4</v>
      </c>
      <c r="E5" s="36" t="str">
        <f t="shared" si="0"/>
        <v>75</v>
      </c>
    </row>
    <row r="6" spans="3:5">
      <c r="C6" t="s">
        <v>67</v>
      </c>
      <c r="D6" s="40">
        <v>5</v>
      </c>
      <c r="E6" s="36" t="str">
        <f t="shared" si="0"/>
        <v>70</v>
      </c>
    </row>
    <row r="7" spans="3:5">
      <c r="C7" t="s">
        <v>68</v>
      </c>
      <c r="D7" s="40">
        <v>6</v>
      </c>
      <c r="E7" s="36" t="str">
        <f t="shared" si="0"/>
        <v>65</v>
      </c>
    </row>
    <row r="8" spans="3:5">
      <c r="C8" t="s">
        <v>69</v>
      </c>
      <c r="D8" s="40">
        <v>7</v>
      </c>
      <c r="E8" s="36" t="str">
        <f t="shared" si="0"/>
        <v>59</v>
      </c>
    </row>
    <row r="9" spans="3:5">
      <c r="C9" t="s">
        <v>70</v>
      </c>
      <c r="D9" s="40">
        <v>8</v>
      </c>
      <c r="E9" s="36" t="str">
        <f t="shared" si="0"/>
        <v>52</v>
      </c>
    </row>
    <row r="10" spans="3:5">
      <c r="C10" t="s">
        <v>71</v>
      </c>
      <c r="D10" s="40">
        <v>9</v>
      </c>
      <c r="E10" s="36" t="str">
        <f t="shared" si="0"/>
        <v>45</v>
      </c>
    </row>
    <row r="11" spans="3:5">
      <c r="C11" t="s">
        <v>72</v>
      </c>
      <c r="D11" s="40">
        <v>10</v>
      </c>
      <c r="E11" s="36" t="str">
        <f>MID(C11,4,2)</f>
        <v>42</v>
      </c>
    </row>
    <row r="12" spans="3:5">
      <c r="C12" t="s">
        <v>73</v>
      </c>
      <c r="D12" s="40">
        <v>11</v>
      </c>
      <c r="E12" s="36" t="str">
        <f t="shared" ref="E12:E13" si="1">MID(C12,4,2)</f>
        <v>40</v>
      </c>
    </row>
    <row r="13" spans="3:5" ht="15.75" thickBot="1">
      <c r="C13" t="s">
        <v>74</v>
      </c>
      <c r="D13" s="41">
        <v>12</v>
      </c>
      <c r="E13" s="37" t="str">
        <f t="shared" si="1"/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"/>
  <sheetViews>
    <sheetView tabSelected="1" zoomScale="80" zoomScaleNormal="80" workbookViewId="0">
      <selection sqref="A1:J11"/>
    </sheetView>
  </sheetViews>
  <sheetFormatPr defaultRowHeight="15"/>
  <cols>
    <col min="1" max="1" width="9.140625" style="20"/>
    <col min="2" max="2" width="15.7109375" style="20" customWidth="1"/>
    <col min="3" max="3" width="19.28515625" style="20" customWidth="1"/>
    <col min="4" max="4" width="20.5703125" style="20" customWidth="1"/>
    <col min="5" max="5" width="12.140625" style="28" customWidth="1"/>
    <col min="6" max="6" width="10.7109375" style="28" customWidth="1"/>
    <col min="7" max="7" width="10.7109375" style="28" hidden="1" customWidth="1"/>
    <col min="8" max="8" width="23.5703125" style="28" bestFit="1" customWidth="1"/>
    <col min="9" max="9" width="10.7109375" style="28" customWidth="1"/>
    <col min="10" max="10" width="15.85546875" style="29" customWidth="1"/>
    <col min="11" max="16" width="9.140625" style="20"/>
    <col min="17" max="19" width="2" style="20" bestFit="1" customWidth="1"/>
    <col min="20" max="16384" width="9.140625" style="20"/>
  </cols>
  <sheetData>
    <row r="1" spans="1:10">
      <c r="E1" s="28">
        <v>0.05</v>
      </c>
      <c r="H1" s="28">
        <v>0.25</v>
      </c>
      <c r="I1" s="28">
        <v>25</v>
      </c>
    </row>
    <row r="2" spans="1:10">
      <c r="A2" s="21" t="s">
        <v>45</v>
      </c>
      <c r="B2" s="21"/>
      <c r="C2" s="21"/>
      <c r="D2" s="21" t="s">
        <v>12</v>
      </c>
      <c r="E2" s="46" t="s">
        <v>24</v>
      </c>
      <c r="F2" s="46"/>
      <c r="G2" s="46"/>
      <c r="H2" s="46" t="s">
        <v>13</v>
      </c>
      <c r="I2" s="46"/>
      <c r="J2" s="47" t="s">
        <v>14</v>
      </c>
    </row>
    <row r="3" spans="1:10">
      <c r="A3" s="44">
        <v>1</v>
      </c>
      <c r="B3" s="30" t="s">
        <v>5</v>
      </c>
      <c r="C3" s="30" t="s">
        <v>4</v>
      </c>
      <c r="D3" s="43" t="s">
        <v>29</v>
      </c>
      <c r="E3" s="44">
        <f>VLOOKUP(D3,Value!B:C,2,0)</f>
        <v>75</v>
      </c>
      <c r="F3" s="42">
        <v>3.75</v>
      </c>
      <c r="G3" s="42">
        <v>98</v>
      </c>
      <c r="H3" s="42">
        <f>VLOOKUP(B3,Domestic!B$2:$N$17,12,0)</f>
        <v>98</v>
      </c>
      <c r="I3" s="42">
        <f t="shared" ref="I3:I11" si="0">H3/G3*$I$1</f>
        <v>25</v>
      </c>
      <c r="J3" s="48">
        <f t="shared" ref="J3:J11" si="1">I3+F3</f>
        <v>28.75</v>
      </c>
    </row>
    <row r="4" spans="1:10" ht="30">
      <c r="A4" s="44">
        <v>2</v>
      </c>
      <c r="B4" s="31" t="s">
        <v>10</v>
      </c>
      <c r="C4" s="31" t="s">
        <v>11</v>
      </c>
      <c r="D4" s="43" t="s">
        <v>29</v>
      </c>
      <c r="E4" s="44">
        <f>VLOOKUP(D4,Value!B:C,2,0)</f>
        <v>75</v>
      </c>
      <c r="F4" s="42">
        <v>3.75</v>
      </c>
      <c r="G4" s="42">
        <v>98</v>
      </c>
      <c r="H4" s="42">
        <f>VLOOKUP(B4,Domestic!B$2:$N$17,13,0)</f>
        <v>83.75</v>
      </c>
      <c r="I4" s="42">
        <f t="shared" si="0"/>
        <v>21.364795918367346</v>
      </c>
      <c r="J4" s="48">
        <f t="shared" si="1"/>
        <v>25.114795918367346</v>
      </c>
    </row>
    <row r="5" spans="1:10">
      <c r="A5" s="44">
        <v>3</v>
      </c>
      <c r="B5" s="30" t="s">
        <v>48</v>
      </c>
      <c r="C5" s="30" t="s">
        <v>49</v>
      </c>
      <c r="D5" s="43" t="s">
        <v>33</v>
      </c>
      <c r="E5" s="44">
        <f>VLOOKUP(D5,Value!B:C,2,0)</f>
        <v>0</v>
      </c>
      <c r="F5" s="42">
        <v>0</v>
      </c>
      <c r="G5" s="42">
        <v>98</v>
      </c>
      <c r="H5" s="42">
        <f>VLOOKUP(B5,Domestic!B$2:$N$17,13,0)</f>
        <v>70.125</v>
      </c>
      <c r="I5" s="42">
        <f t="shared" si="0"/>
        <v>17.889030612244898</v>
      </c>
      <c r="J5" s="48">
        <f t="shared" si="1"/>
        <v>17.889030612244898</v>
      </c>
    </row>
    <row r="6" spans="1:10">
      <c r="A6" s="44">
        <v>4</v>
      </c>
      <c r="B6" s="30" t="s">
        <v>76</v>
      </c>
      <c r="C6" s="45" t="s">
        <v>59</v>
      </c>
      <c r="D6" s="43" t="s">
        <v>29</v>
      </c>
      <c r="E6" s="44">
        <f>VLOOKUP(D6,Value!B:C,2,0)</f>
        <v>75</v>
      </c>
      <c r="F6" s="42">
        <v>3.75</v>
      </c>
      <c r="G6" s="42">
        <v>98</v>
      </c>
      <c r="H6" s="42">
        <f>VLOOKUP(B6,Domestic!B$2:$N$17,13,0)</f>
        <v>32.375</v>
      </c>
      <c r="I6" s="42">
        <f t="shared" si="0"/>
        <v>8.2589285714285712</v>
      </c>
      <c r="J6" s="48">
        <f t="shared" si="1"/>
        <v>12.008928571428571</v>
      </c>
    </row>
    <row r="7" spans="1:10">
      <c r="A7" s="44">
        <v>6</v>
      </c>
      <c r="B7" s="30" t="s">
        <v>50</v>
      </c>
      <c r="C7" s="30" t="s">
        <v>51</v>
      </c>
      <c r="D7" s="43" t="s">
        <v>30</v>
      </c>
      <c r="E7" s="44">
        <f>VLOOKUP(D7,Value!B:C,2,0)</f>
        <v>100</v>
      </c>
      <c r="F7" s="42">
        <v>5</v>
      </c>
      <c r="G7" s="42">
        <v>98</v>
      </c>
      <c r="H7" s="42">
        <f>VLOOKUP(B7,Domestic!B$2:$N$17,13,0)</f>
        <v>21.75</v>
      </c>
      <c r="I7" s="42">
        <f t="shared" si="0"/>
        <v>5.5484693877551017</v>
      </c>
      <c r="J7" s="48">
        <f t="shared" si="1"/>
        <v>10.548469387755102</v>
      </c>
    </row>
    <row r="8" spans="1:10">
      <c r="A8" s="44">
        <v>7</v>
      </c>
      <c r="B8" s="30" t="s">
        <v>52</v>
      </c>
      <c r="C8" s="30" t="s">
        <v>53</v>
      </c>
      <c r="D8" s="43" t="s">
        <v>32</v>
      </c>
      <c r="E8" s="44">
        <f>VLOOKUP(D8,Value!B:C,2,0)</f>
        <v>25</v>
      </c>
      <c r="F8" s="42">
        <v>1.25</v>
      </c>
      <c r="G8" s="42">
        <v>98</v>
      </c>
      <c r="H8" s="42">
        <f>VLOOKUP(B8,Domestic!B$2:$N$17,13,0)</f>
        <v>31.75</v>
      </c>
      <c r="I8" s="42">
        <f t="shared" si="0"/>
        <v>8.0994897959183678</v>
      </c>
      <c r="J8" s="48">
        <f t="shared" si="1"/>
        <v>9.3494897959183678</v>
      </c>
    </row>
    <row r="9" spans="1:10">
      <c r="A9" s="44">
        <v>8</v>
      </c>
      <c r="B9" s="30" t="s">
        <v>54</v>
      </c>
      <c r="C9" s="30" t="s">
        <v>55</v>
      </c>
      <c r="D9" s="43" t="s">
        <v>33</v>
      </c>
      <c r="E9" s="44">
        <f>VLOOKUP(D9,Value!B:C,2,0)</f>
        <v>0</v>
      </c>
      <c r="F9" s="42">
        <v>0</v>
      </c>
      <c r="G9" s="42">
        <v>98</v>
      </c>
      <c r="H9" s="42">
        <f>VLOOKUP(B9,Domestic!B$2:$N$17,13,0)</f>
        <v>30</v>
      </c>
      <c r="I9" s="42">
        <f t="shared" si="0"/>
        <v>7.6530612244897958</v>
      </c>
      <c r="J9" s="48">
        <f t="shared" si="1"/>
        <v>7.6530612244897958</v>
      </c>
    </row>
    <row r="10" spans="1:10">
      <c r="A10" s="44">
        <v>9</v>
      </c>
      <c r="B10" s="30" t="s">
        <v>7</v>
      </c>
      <c r="C10" s="45" t="s">
        <v>60</v>
      </c>
      <c r="D10" s="43" t="s">
        <v>33</v>
      </c>
      <c r="E10" s="44">
        <f>VLOOKUP(D10,Value!B:C,2,0)</f>
        <v>0</v>
      </c>
      <c r="F10" s="42">
        <v>0</v>
      </c>
      <c r="G10" s="42">
        <v>98</v>
      </c>
      <c r="H10" s="42">
        <f>VLOOKUP(B10,Domestic!B$2:$N$17,13,0)</f>
        <v>18.375</v>
      </c>
      <c r="I10" s="42">
        <f t="shared" si="0"/>
        <v>4.6875</v>
      </c>
      <c r="J10" s="48">
        <f t="shared" si="1"/>
        <v>4.6875</v>
      </c>
    </row>
    <row r="11" spans="1:10">
      <c r="A11" s="44">
        <v>10</v>
      </c>
      <c r="B11" s="30" t="s">
        <v>8</v>
      </c>
      <c r="C11" s="30" t="s">
        <v>58</v>
      </c>
      <c r="D11" s="43" t="s">
        <v>33</v>
      </c>
      <c r="E11" s="44">
        <f>VLOOKUP(D11,Value!B:C,2,0)</f>
        <v>0</v>
      </c>
      <c r="F11" s="42">
        <v>0</v>
      </c>
      <c r="G11" s="42">
        <v>98</v>
      </c>
      <c r="H11" s="42">
        <f>VLOOKUP(B11,Domestic!B$2:$N$17,13,0)</f>
        <v>18.25</v>
      </c>
      <c r="I11" s="42">
        <f t="shared" si="0"/>
        <v>4.6556122448979593</v>
      </c>
      <c r="J11" s="48">
        <f t="shared" si="1"/>
        <v>4.6556122448979593</v>
      </c>
    </row>
  </sheetData>
  <sortState ref="B4:J12">
    <sortCondition descending="1" ref="J4:J12"/>
  </sortState>
  <pageMargins left="0.32" right="0.2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Value!$B$3:$B$7</xm:f>
          </x14:formula1>
          <xm:sqref>D3:D9</xm:sqref>
        </x14:dataValidation>
        <x14:dataValidation type="list" allowBlank="1" showInputMessage="1" showErrorMessage="1">
          <x14:formula1>
            <xm:f>Value!$E$3:$E$8</xm:f>
          </x14:formula1>
          <xm:sqref>G3:G9</xm:sqref>
        </x14:dataValidation>
        <x14:dataValidation type="list" allowBlank="1" showInputMessage="1" showErrorMessage="1">
          <x14:formula1>
            <xm:f>Value!$H$2:$H$5</xm:f>
          </x14:formula1>
          <xm:sqref>I3:I12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P10" sqref="P10"/>
    </sheetView>
  </sheetViews>
  <sheetFormatPr defaultRowHeight="15"/>
  <cols>
    <col min="2" max="2" width="21.42578125" bestFit="1" customWidth="1"/>
    <col min="3" max="3" width="7.7109375" bestFit="1" customWidth="1"/>
    <col min="4" max="4" width="6.42578125" bestFit="1" customWidth="1"/>
    <col min="5" max="5" width="7.7109375" bestFit="1" customWidth="1"/>
    <col min="6" max="6" width="5.140625" bestFit="1" customWidth="1"/>
    <col min="7" max="7" width="6.7109375" bestFit="1" customWidth="1"/>
    <col min="8" max="8" width="22.28515625" bestFit="1" customWidth="1"/>
    <col min="9" max="10" width="6.7109375" bestFit="1" customWidth="1"/>
    <col min="11" max="11" width="5.5703125" bestFit="1" customWidth="1"/>
    <col min="12" max="12" width="5" bestFit="1" customWidth="1"/>
    <col min="13" max="13" width="6.7109375" bestFit="1" customWidth="1"/>
    <col min="14" max="14" width="5.5703125" bestFit="1" customWidth="1"/>
  </cols>
  <sheetData>
    <row r="1" spans="1:14">
      <c r="B1" s="33"/>
      <c r="C1" s="32">
        <v>2015</v>
      </c>
      <c r="D1" s="32">
        <v>2016</v>
      </c>
      <c r="E1" s="32">
        <v>2017</v>
      </c>
      <c r="F1" s="32">
        <v>2018</v>
      </c>
      <c r="G1" s="33" t="s">
        <v>61</v>
      </c>
      <c r="H1" s="33"/>
      <c r="I1" s="32">
        <v>2015</v>
      </c>
      <c r="J1" s="32">
        <v>2016</v>
      </c>
      <c r="K1" s="32">
        <v>2017</v>
      </c>
      <c r="L1" s="32">
        <v>2018</v>
      </c>
      <c r="M1" s="33" t="s">
        <v>61</v>
      </c>
      <c r="N1" s="34" t="s">
        <v>62</v>
      </c>
    </row>
    <row r="2" spans="1:14">
      <c r="A2">
        <v>1</v>
      </c>
      <c r="B2" s="1" t="s">
        <v>5</v>
      </c>
      <c r="C2" s="1">
        <f>VLOOKUP(B2,'[1]Final Performance points'!$B$3:$C$44,2,0)</f>
        <v>23.5</v>
      </c>
      <c r="D2" s="1">
        <f>VLOOKUP(B2,'[1]Final Performance points'!$B$3:$D$44,3,0)</f>
        <v>32.5</v>
      </c>
      <c r="E2" s="1">
        <f>VLOOKUP(B2,'[1]Final Performance points'!$B$3:$E$44,4,0)</f>
        <v>37</v>
      </c>
      <c r="F2" s="1">
        <f>VLOOKUP(B2,'[1]Final Performance points'!$B$3:$F$44,5,0)</f>
        <v>5</v>
      </c>
      <c r="G2" s="1">
        <f t="shared" ref="G2:G17" si="0">SUM(C2:F2)</f>
        <v>98</v>
      </c>
      <c r="H2" s="1" t="s">
        <v>4</v>
      </c>
      <c r="I2" s="1">
        <f>VLOOKUP(H2,'[1]Final Performance points'!$B$3:$C$44,2,0)</f>
        <v>23.5</v>
      </c>
      <c r="J2" s="1">
        <f>VLOOKUP(H2,'[1]Final Performance points'!$B$3:$D$44,3,0)</f>
        <v>32.5</v>
      </c>
      <c r="K2" s="1">
        <f>VLOOKUP(H2,'[1]Final Performance points'!$B$3:$E$44,4,0)</f>
        <v>37</v>
      </c>
      <c r="L2" s="1">
        <f>VLOOKUP(H2,'[1]Final Performance points'!$B$3:$F$44,5,0)</f>
        <v>5</v>
      </c>
      <c r="M2" s="1">
        <f t="shared" ref="M2:M17" si="1">SUM(I2:L2)</f>
        <v>98</v>
      </c>
      <c r="N2" s="2">
        <f t="shared" ref="N2:N17" si="2">(G2+M2)/2</f>
        <v>98</v>
      </c>
    </row>
    <row r="3" spans="1:14">
      <c r="A3">
        <v>2</v>
      </c>
      <c r="B3" s="1" t="s">
        <v>3</v>
      </c>
      <c r="C3" s="1">
        <f>VLOOKUP(B3,'[1]Final Performance points'!$B$3:$C$44,2,0)</f>
        <v>34.5</v>
      </c>
      <c r="D3" s="1">
        <f>VLOOKUP(B3,'[1]Final Performance points'!$B$3:$D$44,3,0)</f>
        <v>32.5</v>
      </c>
      <c r="E3" s="1">
        <f>VLOOKUP(B3,'[1]Final Performance points'!$B$3:$E$44,4,0)</f>
        <v>30</v>
      </c>
      <c r="F3" s="1">
        <f>VLOOKUP(B3,'[1]Final Performance points'!$B$3:$F$44,5,0)</f>
        <v>0</v>
      </c>
      <c r="G3" s="1">
        <f t="shared" si="0"/>
        <v>97</v>
      </c>
      <c r="H3" s="1" t="s">
        <v>17</v>
      </c>
      <c r="I3" s="1">
        <f>VLOOKUP(H3,'[1]Final Performance points'!$B$3:$C$44,2,0)</f>
        <v>23.5</v>
      </c>
      <c r="J3" s="1">
        <f>VLOOKUP(H3,'[1]Final Performance points'!$B$3:$D$44,3,0)</f>
        <v>20.5</v>
      </c>
      <c r="K3" s="1">
        <f>VLOOKUP(H3,'[1]Final Performance points'!$B$3:$E$44,4,0)</f>
        <v>37</v>
      </c>
      <c r="L3" s="1">
        <f>VLOOKUP(H3,'[1]Final Performance points'!$B$3:$F$44,5,0)</f>
        <v>0</v>
      </c>
      <c r="M3" s="1">
        <f t="shared" si="1"/>
        <v>81</v>
      </c>
      <c r="N3" s="2">
        <f t="shared" si="2"/>
        <v>89</v>
      </c>
    </row>
    <row r="4" spans="1:14">
      <c r="A4">
        <v>3</v>
      </c>
      <c r="B4" s="1" t="s">
        <v>10</v>
      </c>
      <c r="C4" s="1">
        <f>VLOOKUP(B4,'[1]Final Performance points'!$B$3:$C$44,2,0)</f>
        <v>46</v>
      </c>
      <c r="D4" s="1">
        <f>VLOOKUP(B4,'[1]Final Performance points'!$B$3:$D$44,3,0)</f>
        <v>27.5</v>
      </c>
      <c r="E4" s="1">
        <f>VLOOKUP(B4,'[1]Final Performance points'!$B$3:$E$44,4,0)</f>
        <v>23.5</v>
      </c>
      <c r="F4" s="1">
        <f>VLOOKUP(B4,'[1]Final Performance points'!$B$3:$F$44,5,0)</f>
        <v>0</v>
      </c>
      <c r="G4" s="1">
        <f t="shared" si="0"/>
        <v>97</v>
      </c>
      <c r="H4" s="1" t="s">
        <v>11</v>
      </c>
      <c r="I4" s="1">
        <f>VLOOKUP(H4,'[1]Final Performance points'!$B$3:$C$44,2,0)</f>
        <v>21.5</v>
      </c>
      <c r="J4" s="1">
        <f>VLOOKUP(H4,'[1]Final Performance points'!$B$3:$D$44,3,0)</f>
        <v>27.5</v>
      </c>
      <c r="K4" s="1">
        <f>VLOOKUP(H4,'[1]Final Performance points'!$B$3:$E$44,4,0)</f>
        <v>21.5</v>
      </c>
      <c r="L4" s="1">
        <f>VLOOKUP(H4,'[1]Final Performance points'!$B$3:$F$44,5,0)</f>
        <v>0</v>
      </c>
      <c r="M4" s="1">
        <f t="shared" si="1"/>
        <v>70.5</v>
      </c>
      <c r="N4" s="2">
        <f t="shared" si="2"/>
        <v>83.75</v>
      </c>
    </row>
    <row r="5" spans="1:14">
      <c r="A5">
        <v>4</v>
      </c>
      <c r="B5" s="1" t="s">
        <v>48</v>
      </c>
      <c r="C5" s="1">
        <f>VLOOKUP(B5,'[1]Final Performance points'!$B$3:$C$44,2,0)</f>
        <v>35</v>
      </c>
      <c r="D5" s="1">
        <f>VLOOKUP(B5,'[1]Final Performance points'!$B$3:$D$44,3,0)</f>
        <v>32.5</v>
      </c>
      <c r="E5" s="1">
        <f>VLOOKUP(B5,'[1]Final Performance points'!$B$3:$E$44,4,0)</f>
        <v>10</v>
      </c>
      <c r="F5" s="1">
        <f>VLOOKUP(B5,'[1]Final Performance points'!$B$3:$F$44,5,0)</f>
        <v>0</v>
      </c>
      <c r="G5" s="1">
        <f t="shared" si="0"/>
        <v>77.5</v>
      </c>
      <c r="H5" s="1" t="s">
        <v>49</v>
      </c>
      <c r="I5" s="1">
        <f>VLOOKUP(H5,'[1]Final Performance points'!$B$3:$C$44,2,0)</f>
        <v>8.75</v>
      </c>
      <c r="J5" s="1">
        <f>VLOOKUP(H5,'[1]Final Performance points'!$B$3:$D$44,3,0)</f>
        <v>24</v>
      </c>
      <c r="K5" s="1">
        <f>VLOOKUP(H5,'[1]Final Performance points'!$B$3:$E$44,4,0)</f>
        <v>27.5</v>
      </c>
      <c r="L5" s="1">
        <f>VLOOKUP(H5,'[1]Final Performance points'!$B$3:$F$44,5,0)</f>
        <v>2.5</v>
      </c>
      <c r="M5" s="1">
        <f t="shared" si="1"/>
        <v>62.75</v>
      </c>
      <c r="N5" s="2">
        <f>(G5+M5)/2</f>
        <v>70.125</v>
      </c>
    </row>
    <row r="6" spans="1:14">
      <c r="A6">
        <v>5</v>
      </c>
      <c r="B6" s="1" t="s">
        <v>19</v>
      </c>
      <c r="C6" s="1">
        <f>VLOOKUP(B6,'[1]Final Performance points'!$B$3:$C$44,2,0)</f>
        <v>37</v>
      </c>
      <c r="D6" s="1">
        <f>VLOOKUP(B6,'[1]Final Performance points'!$B$3:$D$44,3,0)</f>
        <v>0</v>
      </c>
      <c r="E6" s="1">
        <f>VLOOKUP(B6,'[1]Final Performance points'!$B$3:$E$44,4,0)</f>
        <v>9.5</v>
      </c>
      <c r="F6" s="1">
        <f>VLOOKUP(B6,'[1]Final Performance points'!$B$3:$F$44,5,0)</f>
        <v>0</v>
      </c>
      <c r="G6" s="1">
        <f t="shared" si="0"/>
        <v>46.5</v>
      </c>
      <c r="H6" s="1" t="s">
        <v>20</v>
      </c>
      <c r="I6" s="1">
        <f>VLOOKUP(H6,'[1]Final Performance points'!$B$3:$C$44,2,0)</f>
        <v>33</v>
      </c>
      <c r="J6" s="1">
        <f>VLOOKUP(H6,'[1]Final Performance points'!$B$3:$D$44,3,0)</f>
        <v>0</v>
      </c>
      <c r="K6" s="1">
        <f>VLOOKUP(H6,'[1]Final Performance points'!$B$3:$E$44,4,0)</f>
        <v>9.5</v>
      </c>
      <c r="L6" s="1">
        <f>VLOOKUP(H6,'[1]Final Performance points'!$B$3:$F$44,5,0)</f>
        <v>0</v>
      </c>
      <c r="M6" s="1">
        <f t="shared" si="1"/>
        <v>42.5</v>
      </c>
      <c r="N6" s="2">
        <f t="shared" si="2"/>
        <v>44.5</v>
      </c>
    </row>
    <row r="7" spans="1:14">
      <c r="A7">
        <v>6</v>
      </c>
      <c r="B7" s="1" t="s">
        <v>56</v>
      </c>
      <c r="C7" s="50">
        <f>VLOOKUP(B7,'[1]Final Performance points'!$B$3:$C$44,2,0)</f>
        <v>35</v>
      </c>
      <c r="D7" s="50">
        <f>VLOOKUP(B7,'[1]Final Performance points'!$B$3:$D$44,3,0)</f>
        <v>19.5</v>
      </c>
      <c r="E7" s="50">
        <f>VLOOKUP(B7,'[1]Final Performance points'!$B$3:$E$44,4,0)</f>
        <v>11</v>
      </c>
      <c r="F7" s="50">
        <f>VLOOKUP(B7,'[1]Final Performance points'!$B$3:$F$44,5,0)</f>
        <v>2.5</v>
      </c>
      <c r="G7" s="1">
        <f t="shared" si="0"/>
        <v>68</v>
      </c>
      <c r="H7" s="25" t="s">
        <v>57</v>
      </c>
      <c r="I7" s="1">
        <f>VLOOKUP(H7,'[1]Final Performance points'!$B$3:$C$44,2,0)</f>
        <v>5</v>
      </c>
      <c r="J7" s="1">
        <f>VLOOKUP(H7,'[1]Final Performance points'!$B$3:$D$44,3,0)</f>
        <v>2.5</v>
      </c>
      <c r="K7" s="1">
        <f>VLOOKUP(H7,'[1]Final Performance points'!$B$3:$E$44,4,0)</f>
        <v>11</v>
      </c>
      <c r="L7" s="1">
        <f>VLOOKUP(H7,'[1]Final Performance points'!$B$3:$F$44,5,0)</f>
        <v>2.5</v>
      </c>
      <c r="M7" s="1">
        <f t="shared" si="1"/>
        <v>21</v>
      </c>
      <c r="N7" s="2">
        <f t="shared" si="2"/>
        <v>44.5</v>
      </c>
    </row>
    <row r="8" spans="1:14">
      <c r="A8">
        <v>7</v>
      </c>
      <c r="B8" s="1" t="s">
        <v>18</v>
      </c>
      <c r="C8" s="50">
        <f>VLOOKUP(B8,'[1]Final Performance points'!$B$3:$C$44,2,0)</f>
        <v>13.75</v>
      </c>
      <c r="D8" s="50">
        <f>VLOOKUP(B8,'[1]Final Performance points'!$B$3:$D$44,3,0)</f>
        <v>17.5</v>
      </c>
      <c r="E8" s="50">
        <f>VLOOKUP(B8,'[1]Final Performance points'!$B$3:$E$44,4,0)</f>
        <v>8</v>
      </c>
      <c r="F8" s="50">
        <f>VLOOKUP(B8,'[1]Final Performance points'!$B$3:$F$44,5,0)</f>
        <v>0</v>
      </c>
      <c r="G8" s="1">
        <f t="shared" si="0"/>
        <v>39.25</v>
      </c>
      <c r="H8" s="1" t="s">
        <v>9</v>
      </c>
      <c r="I8" s="1">
        <f>VLOOKUP(H8,'[1]Final Performance points'!$B$3:$C$44,2,0)</f>
        <v>13.75</v>
      </c>
      <c r="J8" s="1">
        <f>VLOOKUP(H8,'[1]Final Performance points'!$B$3:$D$44,3,0)</f>
        <v>17.5</v>
      </c>
      <c r="K8" s="1">
        <f>VLOOKUP(H8,'[1]Final Performance points'!$B$3:$E$44,4,0)</f>
        <v>8</v>
      </c>
      <c r="L8" s="1">
        <f>VLOOKUP(H8,'[1]Final Performance points'!$B$3:$F$44,5,0)</f>
        <v>0</v>
      </c>
      <c r="M8" s="1">
        <f t="shared" si="1"/>
        <v>39.25</v>
      </c>
      <c r="N8" s="2">
        <f t="shared" si="2"/>
        <v>39.25</v>
      </c>
    </row>
    <row r="9" spans="1:14" ht="15.75">
      <c r="A9">
        <v>8</v>
      </c>
      <c r="B9" s="25" t="s">
        <v>76</v>
      </c>
      <c r="C9" s="51">
        <v>2.5</v>
      </c>
      <c r="D9" s="51">
        <v>5.75</v>
      </c>
      <c r="E9" s="51">
        <v>18.75</v>
      </c>
      <c r="F9" s="51">
        <v>6</v>
      </c>
      <c r="G9" s="1">
        <f t="shared" si="0"/>
        <v>33</v>
      </c>
      <c r="H9" s="26" t="s">
        <v>59</v>
      </c>
      <c r="I9" s="1">
        <f>VLOOKUP(H9,'[1]Final Performance points'!$B$3:$C$44,2,0)</f>
        <v>0</v>
      </c>
      <c r="J9" s="1">
        <f>VLOOKUP(H9,'[1]Final Performance points'!$B$3:$D$44,3,0)</f>
        <v>10.75</v>
      </c>
      <c r="K9" s="1">
        <f>VLOOKUP(H9,'[1]Final Performance points'!$B$3:$E$44,4,0)</f>
        <v>15</v>
      </c>
      <c r="L9" s="1">
        <f>VLOOKUP(H9,'[1]Final Performance points'!$B$3:$F$44,5,0)</f>
        <v>6</v>
      </c>
      <c r="M9" s="1">
        <f t="shared" si="1"/>
        <v>31.75</v>
      </c>
      <c r="N9" s="2">
        <f t="shared" si="2"/>
        <v>32.375</v>
      </c>
    </row>
    <row r="10" spans="1:14">
      <c r="A10">
        <v>9</v>
      </c>
      <c r="B10" s="1" t="s">
        <v>52</v>
      </c>
      <c r="C10" s="50">
        <f>VLOOKUP(B10,'[1]Final Performance points'!$B$3:$C$44,2,0)</f>
        <v>7</v>
      </c>
      <c r="D10" s="50">
        <f>VLOOKUP(B10,'[1]Final Performance points'!$B$3:$D$44,3,0)</f>
        <v>21</v>
      </c>
      <c r="E10" s="50">
        <f>VLOOKUP(B10,'[1]Final Performance points'!$B$3:$E$44,4,0)</f>
        <v>14</v>
      </c>
      <c r="F10" s="50">
        <f>VLOOKUP(B10,'[1]Final Performance points'!$B$3:$F$44,5,0)</f>
        <v>0</v>
      </c>
      <c r="G10" s="1">
        <f t="shared" si="0"/>
        <v>42</v>
      </c>
      <c r="H10" s="1" t="s">
        <v>53</v>
      </c>
      <c r="I10" s="1">
        <f>VLOOKUP(H10,'[1]Final Performance points'!$B$3:$C$44,2,0)</f>
        <v>0</v>
      </c>
      <c r="J10" s="1">
        <f>VLOOKUP(H10,'[1]Final Performance points'!$B$3:$D$44,3,0)</f>
        <v>2</v>
      </c>
      <c r="K10" s="1">
        <f>VLOOKUP(H10,'[1]Final Performance points'!$B$3:$E$44,4,0)</f>
        <v>19.5</v>
      </c>
      <c r="L10" s="1">
        <f>VLOOKUP(H10,'[1]Final Performance points'!$B$3:$F$44,5,0)</f>
        <v>0</v>
      </c>
      <c r="M10" s="1">
        <f t="shared" si="1"/>
        <v>21.5</v>
      </c>
      <c r="N10" s="2">
        <f t="shared" si="2"/>
        <v>31.75</v>
      </c>
    </row>
    <row r="11" spans="1:14">
      <c r="A11">
        <v>10</v>
      </c>
      <c r="B11" s="1" t="s">
        <v>54</v>
      </c>
      <c r="C11" s="50">
        <f>VLOOKUP(B11,'[1]Final Performance points'!$B$3:$C$44,2,0)</f>
        <v>2.5</v>
      </c>
      <c r="D11" s="50">
        <f>VLOOKUP(B11,'[1]Final Performance points'!$B$3:$D$44,3,0)</f>
        <v>5.5</v>
      </c>
      <c r="E11" s="50">
        <f>VLOOKUP(B11,'[1]Final Performance points'!$B$3:$E$44,4,0)</f>
        <v>19.5</v>
      </c>
      <c r="F11" s="50">
        <f>VLOOKUP(B11,'[1]Final Performance points'!$B$3:$F$44,5,0)</f>
        <v>0</v>
      </c>
      <c r="G11" s="1">
        <f t="shared" si="0"/>
        <v>27.5</v>
      </c>
      <c r="H11" s="1" t="s">
        <v>55</v>
      </c>
      <c r="I11" s="1">
        <f>VLOOKUP(H11,'[1]Final Performance points'!$B$3:$C$44,2,0)</f>
        <v>16</v>
      </c>
      <c r="J11" s="1">
        <f>VLOOKUP(H11,'[1]Final Performance points'!$B$3:$D$44,3,0)</f>
        <v>0</v>
      </c>
      <c r="K11" s="1">
        <f>VLOOKUP(H11,'[1]Final Performance points'!$B$3:$E$44,4,0)</f>
        <v>16.5</v>
      </c>
      <c r="L11" s="1">
        <f>VLOOKUP(H11,'[1]Final Performance points'!$B$3:$F$44,5,0)</f>
        <v>0</v>
      </c>
      <c r="M11" s="1">
        <f t="shared" si="1"/>
        <v>32.5</v>
      </c>
      <c r="N11" s="2">
        <f t="shared" si="2"/>
        <v>30</v>
      </c>
    </row>
    <row r="12" spans="1:14">
      <c r="A12">
        <v>11</v>
      </c>
      <c r="B12" s="1" t="s">
        <v>0</v>
      </c>
      <c r="C12" s="50">
        <f>VLOOKUP(B12,'[1]Final Performance points'!$B$3:$C$44,2,0)</f>
        <v>3.75</v>
      </c>
      <c r="D12" s="50">
        <f>VLOOKUP(B12,'[1]Final Performance points'!$B$3:$D$44,3,0)</f>
        <v>17</v>
      </c>
      <c r="E12" s="50">
        <f>VLOOKUP(B12,'[1]Final Performance points'!$B$3:$E$44,4,0)</f>
        <v>3.75</v>
      </c>
      <c r="F12" s="50">
        <f>VLOOKUP(B12,'[1]Final Performance points'!$B$3:$F$44,5,0)</f>
        <v>2.5</v>
      </c>
      <c r="G12" s="1">
        <f t="shared" si="0"/>
        <v>27</v>
      </c>
      <c r="H12" s="1" t="s">
        <v>21</v>
      </c>
      <c r="I12" s="1">
        <f>VLOOKUP(H12,'[1]Final Performance points'!$B$3:$C$44,2,0)</f>
        <v>3.75</v>
      </c>
      <c r="J12" s="1">
        <f>VLOOKUP(H12,'[1]Final Performance points'!$B$3:$D$44,3,0)</f>
        <v>9.5</v>
      </c>
      <c r="K12" s="1">
        <f>VLOOKUP(H12,'[1]Final Performance points'!$B$3:$E$44,4,0)</f>
        <v>3.75</v>
      </c>
      <c r="L12" s="1">
        <f>VLOOKUP(H12,'[1]Final Performance points'!$B$3:$F$44,5,0)</f>
        <v>2.5</v>
      </c>
      <c r="M12" s="1">
        <f t="shared" si="1"/>
        <v>19.5</v>
      </c>
      <c r="N12" s="2">
        <f t="shared" si="2"/>
        <v>23.25</v>
      </c>
    </row>
    <row r="13" spans="1:14">
      <c r="A13">
        <v>12</v>
      </c>
      <c r="B13" s="1" t="s">
        <v>50</v>
      </c>
      <c r="C13" s="63">
        <f>VLOOKUP(B13,'[1]Final Performance points'!$B$3:$C$44,2,0)</f>
        <v>11.75</v>
      </c>
      <c r="D13" s="50">
        <f>VLOOKUP(B13,'[1]Final Performance points'!$B$3:$D$44,3,0)</f>
        <v>0</v>
      </c>
      <c r="E13" s="50">
        <f>VLOOKUP(B13,'[1]Final Performance points'!$B$3:$E$44,4,0)</f>
        <v>10</v>
      </c>
      <c r="F13" s="50">
        <f>VLOOKUP(B13,'[1]Final Performance points'!$B$3:$F$44,5,0)</f>
        <v>0</v>
      </c>
      <c r="G13" s="1">
        <f t="shared" si="0"/>
        <v>21.75</v>
      </c>
      <c r="H13" s="25" t="s">
        <v>51</v>
      </c>
      <c r="I13" s="1">
        <f>VLOOKUP(H13,'[1]Final Performance points'!$B$3:$C$44,2,0)</f>
        <v>11.75</v>
      </c>
      <c r="J13" s="1">
        <f>VLOOKUP(H13,'[1]Final Performance points'!$B$3:$D$44,3,0)</f>
        <v>0</v>
      </c>
      <c r="K13" s="1">
        <f>VLOOKUP(H13,'[1]Final Performance points'!$B$3:$E$44,4,0)</f>
        <v>10</v>
      </c>
      <c r="L13" s="1">
        <f>VLOOKUP(H13,'[1]Final Performance points'!$B$3:$F$44,5,0)</f>
        <v>0</v>
      </c>
      <c r="M13" s="1">
        <f t="shared" si="1"/>
        <v>21.75</v>
      </c>
      <c r="N13" s="2">
        <f t="shared" si="2"/>
        <v>21.75</v>
      </c>
    </row>
    <row r="14" spans="1:14">
      <c r="A14">
        <v>13</v>
      </c>
      <c r="B14" s="1" t="s">
        <v>1</v>
      </c>
      <c r="C14" s="50">
        <f>VLOOKUP(B14,'[1]Final Performance points'!$B$3:$C$44,2,0)</f>
        <v>18.5</v>
      </c>
      <c r="D14" s="50">
        <f>VLOOKUP(B14,'[1]Final Performance points'!$B$3:$D$44,3,0)</f>
        <v>0</v>
      </c>
      <c r="E14" s="50">
        <f>VLOOKUP(B14,'[1]Final Performance points'!$B$3:$E$44,4,0)</f>
        <v>9</v>
      </c>
      <c r="F14" s="50">
        <f>VLOOKUP(B14,'[1]Final Performance points'!$B$3:$F$44,5,0)</f>
        <v>0</v>
      </c>
      <c r="G14" s="1">
        <f t="shared" si="0"/>
        <v>27.5</v>
      </c>
      <c r="H14" s="1" t="s">
        <v>2</v>
      </c>
      <c r="I14" s="1">
        <f>VLOOKUP(H14,'[1]Final Performance points'!$B$3:$C$44,2,0)</f>
        <v>14</v>
      </c>
      <c r="J14" s="1">
        <f>VLOOKUP(H14,'[1]Final Performance points'!$B$3:$D$44,3,0)</f>
        <v>0</v>
      </c>
      <c r="K14" s="1">
        <f>VLOOKUP(H14,'[1]Final Performance points'!$B$3:$E$44,4,0)</f>
        <v>0</v>
      </c>
      <c r="L14" s="1">
        <f>VLOOKUP(H14,'[1]Final Performance points'!$B$3:$F$44,5,0)</f>
        <v>0</v>
      </c>
      <c r="M14" s="1">
        <f t="shared" si="1"/>
        <v>14</v>
      </c>
      <c r="N14" s="2">
        <f t="shared" si="2"/>
        <v>20.75</v>
      </c>
    </row>
    <row r="15" spans="1:14">
      <c r="A15">
        <v>14</v>
      </c>
      <c r="B15" s="25" t="s">
        <v>7</v>
      </c>
      <c r="C15" s="1">
        <f>VLOOKUP(B15,'[1]Final Performance points'!$B$3:$C$44,2,0)</f>
        <v>11.75</v>
      </c>
      <c r="D15" s="1">
        <f>VLOOKUP(B15,'[1]Final Performance points'!$B$3:$D$44,3,0)</f>
        <v>11</v>
      </c>
      <c r="E15" s="1">
        <f>VLOOKUP(B15,'[1]Final Performance points'!$B$3:$E$44,4,0)</f>
        <v>0</v>
      </c>
      <c r="F15" s="1">
        <f>VLOOKUP(B15,'[1]Final Performance points'!$B$3:$F$44,5,0)</f>
        <v>7</v>
      </c>
      <c r="G15" s="1">
        <f t="shared" si="0"/>
        <v>29.75</v>
      </c>
      <c r="H15" s="27" t="s">
        <v>60</v>
      </c>
      <c r="I15" s="1">
        <f>VLOOKUP(H15,'[1]Final Performance points'!$B$3:$C$44,2,0)</f>
        <v>0</v>
      </c>
      <c r="J15" s="1">
        <f>VLOOKUP(H15,'[1]Final Performance points'!$B$3:$D$44,3,0)</f>
        <v>0</v>
      </c>
      <c r="K15" s="1">
        <f>VLOOKUP(H15,'[1]Final Performance points'!$B$3:$E$44,4,0)</f>
        <v>0</v>
      </c>
      <c r="L15" s="1">
        <f>VLOOKUP(H15,'[1]Final Performance points'!$B$3:$F$44,5,0)</f>
        <v>7</v>
      </c>
      <c r="M15" s="1">
        <f t="shared" si="1"/>
        <v>7</v>
      </c>
      <c r="N15" s="2">
        <f t="shared" si="2"/>
        <v>18.375</v>
      </c>
    </row>
    <row r="16" spans="1:14">
      <c r="A16">
        <v>15</v>
      </c>
      <c r="B16" s="1" t="s">
        <v>8</v>
      </c>
      <c r="C16" s="1">
        <f>VLOOKUP(B16,'[1]Final Performance points'!$B$3:$C$44,2,0)</f>
        <v>0</v>
      </c>
      <c r="D16" s="1">
        <f>VLOOKUP(B16,'[1]Final Performance points'!$B$3:$D$44,3,0)</f>
        <v>14.5</v>
      </c>
      <c r="E16" s="1">
        <f>VLOOKUP(B16,'[1]Final Performance points'!$B$3:$E$44,4,0)</f>
        <v>11</v>
      </c>
      <c r="F16" s="1">
        <f>VLOOKUP(B16,'[1]Final Performance points'!$B$3:$F$44,5,0)</f>
        <v>0</v>
      </c>
      <c r="G16" s="1">
        <f t="shared" si="0"/>
        <v>25.5</v>
      </c>
      <c r="H16" s="1" t="s">
        <v>58</v>
      </c>
      <c r="I16" s="1">
        <f>VLOOKUP(H16,'[1]Final Performance points'!$B$3:$C$44,2,0)</f>
        <v>0</v>
      </c>
      <c r="J16" s="1">
        <f>VLOOKUP(H16,'[1]Final Performance points'!$B$3:$D$44,3,0)</f>
        <v>0</v>
      </c>
      <c r="K16" s="1">
        <f>VLOOKUP(H16,'[1]Final Performance points'!$B$3:$E$44,4,0)</f>
        <v>11</v>
      </c>
      <c r="L16" s="1">
        <f>VLOOKUP(H16,'[1]Final Performance points'!$B$3:$F$44,5,0)</f>
        <v>0</v>
      </c>
      <c r="M16" s="1">
        <f t="shared" si="1"/>
        <v>11</v>
      </c>
      <c r="N16" s="2">
        <f t="shared" si="2"/>
        <v>18.25</v>
      </c>
    </row>
    <row r="17" spans="1:14">
      <c r="A17">
        <v>16</v>
      </c>
      <c r="B17" s="1" t="s">
        <v>22</v>
      </c>
      <c r="C17" s="1">
        <f>VLOOKUP(B17,'[1]Final Performance points'!$B$3:$C$44,2,0)</f>
        <v>0</v>
      </c>
      <c r="D17" s="1">
        <f>VLOOKUP(B17,'[1]Final Performance points'!$B$3:$D$44,3,0)</f>
        <v>0</v>
      </c>
      <c r="E17" s="1">
        <f>VLOOKUP(B17,'[1]Final Performance points'!$B$3:$E$44,4,0)</f>
        <v>12.5</v>
      </c>
      <c r="F17" s="1">
        <f>VLOOKUP(B17,'[1]Final Performance points'!$B$3:$F$44,5,0)</f>
        <v>0</v>
      </c>
      <c r="G17" s="1">
        <f t="shared" si="0"/>
        <v>12.5</v>
      </c>
      <c r="H17" s="1" t="s">
        <v>6</v>
      </c>
      <c r="I17" s="1">
        <f>VLOOKUP(H17,'[1]Final Performance points'!$B$3:$C$44,2,0)</f>
        <v>0</v>
      </c>
      <c r="J17" s="1">
        <f>VLOOKUP(H17,'[1]Final Performance points'!$B$3:$D$44,3,0)</f>
        <v>0</v>
      </c>
      <c r="K17" s="1">
        <f>VLOOKUP(H17,'[1]Final Performance points'!$B$3:$E$44,4,0)</f>
        <v>7.5</v>
      </c>
      <c r="L17" s="1">
        <f>VLOOKUP(H17,'[1]Final Performance points'!$B$3:$F$44,5,0)</f>
        <v>0</v>
      </c>
      <c r="M17" s="1">
        <f t="shared" si="1"/>
        <v>7.5</v>
      </c>
      <c r="N17" s="2">
        <f t="shared" si="2"/>
        <v>10</v>
      </c>
    </row>
  </sheetData>
  <sortState ref="B2:N17">
    <sortCondition descending="1" ref="N2:N17"/>
  </sortState>
  <pageMargins left="0.17" right="0.1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8"/>
  <sheetViews>
    <sheetView workbookViewId="0">
      <selection activeCell="F8" sqref="F8"/>
    </sheetView>
  </sheetViews>
  <sheetFormatPr defaultRowHeight="15"/>
  <cols>
    <col min="2" max="2" width="18.28515625" bestFit="1" customWidth="1"/>
    <col min="3" max="3" width="10.5703125" bestFit="1" customWidth="1"/>
    <col min="5" max="5" width="60" bestFit="1" customWidth="1"/>
    <col min="6" max="6" width="10.5703125" bestFit="1" customWidth="1"/>
    <col min="8" max="8" width="6.7109375" bestFit="1" customWidth="1"/>
    <col min="9" max="9" width="4" bestFit="1" customWidth="1"/>
    <col min="10" max="10" width="39.5703125" bestFit="1" customWidth="1"/>
  </cols>
  <sheetData>
    <row r="1" spans="2:10" ht="15.75" thickBot="1"/>
    <row r="2" spans="2:10" ht="15.75" thickBot="1">
      <c r="B2" s="5" t="s">
        <v>23</v>
      </c>
      <c r="C2" s="6" t="s">
        <v>24</v>
      </c>
      <c r="E2" s="5" t="s">
        <v>25</v>
      </c>
      <c r="F2" s="6" t="s">
        <v>24</v>
      </c>
      <c r="H2" s="13" t="s">
        <v>37</v>
      </c>
      <c r="I2" s="14">
        <v>100</v>
      </c>
      <c r="J2" s="14" t="s">
        <v>44</v>
      </c>
    </row>
    <row r="3" spans="2:10">
      <c r="B3" s="7" t="s">
        <v>30</v>
      </c>
      <c r="C3" s="8">
        <v>100</v>
      </c>
      <c r="E3" s="11" t="s">
        <v>26</v>
      </c>
      <c r="F3" s="3">
        <v>100</v>
      </c>
      <c r="H3" s="11" t="s">
        <v>38</v>
      </c>
      <c r="I3" s="3">
        <v>80</v>
      </c>
      <c r="J3" s="3" t="s">
        <v>43</v>
      </c>
    </row>
    <row r="4" spans="2:10" ht="15.75" thickBot="1">
      <c r="B4" s="7" t="s">
        <v>29</v>
      </c>
      <c r="C4" s="8">
        <v>75</v>
      </c>
      <c r="E4" s="11" t="s">
        <v>27</v>
      </c>
      <c r="F4" s="3">
        <v>80</v>
      </c>
      <c r="H4" s="12" t="s">
        <v>39</v>
      </c>
      <c r="I4" s="4">
        <v>40</v>
      </c>
      <c r="J4" s="4" t="s">
        <v>42</v>
      </c>
    </row>
    <row r="5" spans="2:10">
      <c r="B5" s="7" t="s">
        <v>31</v>
      </c>
      <c r="C5" s="8">
        <v>50</v>
      </c>
      <c r="E5" s="11" t="s">
        <v>28</v>
      </c>
      <c r="F5" s="3">
        <v>50</v>
      </c>
      <c r="H5" s="24" t="s">
        <v>46</v>
      </c>
      <c r="I5" s="24">
        <v>0</v>
      </c>
      <c r="J5" s="24" t="s">
        <v>47</v>
      </c>
    </row>
    <row r="6" spans="2:10">
      <c r="B6" s="7" t="s">
        <v>32</v>
      </c>
      <c r="C6" s="8">
        <v>25</v>
      </c>
      <c r="E6" s="11" t="s">
        <v>40</v>
      </c>
      <c r="F6" s="3">
        <v>30</v>
      </c>
    </row>
    <row r="7" spans="2:10" ht="15.75" thickBot="1">
      <c r="B7" s="9" t="s">
        <v>33</v>
      </c>
      <c r="C7" s="10">
        <v>0</v>
      </c>
      <c r="E7" s="15" t="s">
        <v>41</v>
      </c>
      <c r="F7" s="3">
        <v>0</v>
      </c>
    </row>
    <row r="8" spans="2:10" ht="15.75" thickBot="1">
      <c r="E8" s="22" t="s">
        <v>36</v>
      </c>
      <c r="F8" s="2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C1:F23"/>
  <sheetViews>
    <sheetView zoomScale="90" zoomScaleNormal="90" workbookViewId="0">
      <selection activeCell="D3" sqref="D3:F23"/>
    </sheetView>
  </sheetViews>
  <sheetFormatPr defaultRowHeight="15"/>
  <cols>
    <col min="3" max="3" width="7" bestFit="1" customWidth="1"/>
    <col min="4" max="4" width="21.42578125" bestFit="1" customWidth="1"/>
    <col min="5" max="5" width="20.7109375" bestFit="1" customWidth="1"/>
    <col min="6" max="6" width="7.5703125" bestFit="1" customWidth="1"/>
  </cols>
  <sheetData>
    <row r="1" spans="3:6" ht="15.75" thickBot="1"/>
    <row r="2" spans="3:6" ht="19.5" thickBot="1">
      <c r="C2" s="17" t="s">
        <v>15</v>
      </c>
      <c r="D2" s="18" t="s">
        <v>34</v>
      </c>
      <c r="E2" s="19" t="s">
        <v>35</v>
      </c>
      <c r="F2" s="18" t="s">
        <v>16</v>
      </c>
    </row>
    <row r="3" spans="3:6">
      <c r="C3" s="7">
        <v>1</v>
      </c>
      <c r="D3" s="8" t="e">
        <f>VLOOKUP(C3,#REF!,2,0)</f>
        <v>#REF!</v>
      </c>
      <c r="E3" s="8" t="e">
        <f>VLOOKUP(D3,#REF!,2,0)</f>
        <v>#REF!</v>
      </c>
      <c r="F3" s="16" t="e">
        <f>VLOOKUP(C3,#REF!,12,0)</f>
        <v>#REF!</v>
      </c>
    </row>
    <row r="4" spans="3:6">
      <c r="C4" s="7">
        <v>2</v>
      </c>
      <c r="D4" s="8" t="e">
        <f>VLOOKUP(C4,#REF!,2,0)</f>
        <v>#REF!</v>
      </c>
      <c r="E4" s="8" t="e">
        <f>VLOOKUP(D4,#REF!,2,0)</f>
        <v>#REF!</v>
      </c>
      <c r="F4" s="16" t="e">
        <f>VLOOKUP(C4,#REF!,12,0)</f>
        <v>#REF!</v>
      </c>
    </row>
    <row r="5" spans="3:6">
      <c r="C5" s="7">
        <v>3</v>
      </c>
      <c r="D5" s="8" t="e">
        <f>VLOOKUP(C5,#REF!,2,0)</f>
        <v>#REF!</v>
      </c>
      <c r="E5" s="8" t="e">
        <f>VLOOKUP(D5,#REF!,2,0)</f>
        <v>#REF!</v>
      </c>
      <c r="F5" s="16" t="e">
        <f>VLOOKUP(C5,#REF!,12,0)</f>
        <v>#REF!</v>
      </c>
    </row>
    <row r="6" spans="3:6">
      <c r="C6" s="7">
        <v>4</v>
      </c>
      <c r="D6" s="8" t="e">
        <f>VLOOKUP(C6,#REF!,2,0)</f>
        <v>#REF!</v>
      </c>
      <c r="E6" s="8" t="e">
        <f>VLOOKUP(D6,#REF!,2,0)</f>
        <v>#REF!</v>
      </c>
      <c r="F6" s="16" t="e">
        <f>VLOOKUP(C6,#REF!,12,0)</f>
        <v>#REF!</v>
      </c>
    </row>
    <row r="7" spans="3:6">
      <c r="C7" s="7">
        <v>5</v>
      </c>
      <c r="D7" s="8" t="e">
        <f>VLOOKUP(C7,#REF!,2,0)</f>
        <v>#REF!</v>
      </c>
      <c r="E7" s="8" t="e">
        <f>VLOOKUP(D7,#REF!,2,0)</f>
        <v>#REF!</v>
      </c>
      <c r="F7" s="16" t="e">
        <f>VLOOKUP(C7,#REF!,12,0)</f>
        <v>#REF!</v>
      </c>
    </row>
    <row r="8" spans="3:6">
      <c r="C8" s="7">
        <v>6</v>
      </c>
      <c r="D8" s="8" t="e">
        <f>VLOOKUP(C8,#REF!,2,0)</f>
        <v>#REF!</v>
      </c>
      <c r="E8" s="8" t="e">
        <f>VLOOKUP(D8,#REF!,2,0)</f>
        <v>#REF!</v>
      </c>
      <c r="F8" s="16" t="e">
        <f>VLOOKUP(C8,#REF!,12,0)</f>
        <v>#REF!</v>
      </c>
    </row>
    <row r="9" spans="3:6">
      <c r="C9" s="7">
        <v>7</v>
      </c>
      <c r="D9" s="8" t="e">
        <f>VLOOKUP(C9,#REF!,2,0)</f>
        <v>#REF!</v>
      </c>
      <c r="E9" s="8" t="e">
        <f>VLOOKUP(D9,#REF!,2,0)</f>
        <v>#REF!</v>
      </c>
      <c r="F9" s="16" t="e">
        <f>VLOOKUP(C9,#REF!,12,0)</f>
        <v>#REF!</v>
      </c>
    </row>
    <row r="10" spans="3:6">
      <c r="C10" s="7">
        <v>8</v>
      </c>
      <c r="D10" s="8" t="e">
        <f>VLOOKUP(C10,#REF!,2,0)</f>
        <v>#REF!</v>
      </c>
      <c r="E10" s="8" t="e">
        <f>VLOOKUP(D10,#REF!,2,0)</f>
        <v>#REF!</v>
      </c>
      <c r="F10" s="16" t="e">
        <f>VLOOKUP(C10,#REF!,12,0)</f>
        <v>#REF!</v>
      </c>
    </row>
    <row r="11" spans="3:6">
      <c r="C11" s="7">
        <v>9</v>
      </c>
      <c r="D11" s="8" t="e">
        <f>VLOOKUP(C11,#REF!,2,0)</f>
        <v>#REF!</v>
      </c>
      <c r="E11" s="8" t="e">
        <f>VLOOKUP(D11,#REF!,2,0)</f>
        <v>#REF!</v>
      </c>
      <c r="F11" s="16" t="e">
        <f>VLOOKUP(C11,#REF!,12,0)</f>
        <v>#REF!</v>
      </c>
    </row>
    <row r="12" spans="3:6">
      <c r="C12" s="7">
        <v>10</v>
      </c>
      <c r="D12" s="8" t="e">
        <f>VLOOKUP(C12,#REF!,2,0)</f>
        <v>#REF!</v>
      </c>
      <c r="E12" s="8" t="e">
        <f>VLOOKUP(D12,#REF!,2,0)</f>
        <v>#REF!</v>
      </c>
      <c r="F12" s="16" t="e">
        <f>VLOOKUP(C12,#REF!,12,0)</f>
        <v>#REF!</v>
      </c>
    </row>
    <row r="13" spans="3:6">
      <c r="C13" s="7">
        <v>11</v>
      </c>
      <c r="D13" s="8" t="e">
        <f>VLOOKUP(C13,#REF!,2,0)</f>
        <v>#REF!</v>
      </c>
      <c r="E13" s="8" t="e">
        <f>VLOOKUP(D13,#REF!,2,0)</f>
        <v>#REF!</v>
      </c>
      <c r="F13" s="16" t="e">
        <f>VLOOKUP(C13,#REF!,12,0)</f>
        <v>#REF!</v>
      </c>
    </row>
    <row r="14" spans="3:6">
      <c r="C14" s="7">
        <v>12</v>
      </c>
      <c r="D14" s="8" t="e">
        <f>VLOOKUP(C14,#REF!,2,0)</f>
        <v>#REF!</v>
      </c>
      <c r="E14" s="8" t="e">
        <f>VLOOKUP(D14,#REF!,2,0)</f>
        <v>#REF!</v>
      </c>
      <c r="F14" s="16" t="e">
        <f>VLOOKUP(C14,#REF!,12,0)</f>
        <v>#REF!</v>
      </c>
    </row>
    <row r="15" spans="3:6">
      <c r="C15" s="7">
        <v>13</v>
      </c>
      <c r="D15" s="8" t="e">
        <f>VLOOKUP(C15,#REF!,2,0)</f>
        <v>#REF!</v>
      </c>
      <c r="E15" s="8" t="e">
        <f>VLOOKUP(D15,#REF!,2,0)</f>
        <v>#REF!</v>
      </c>
      <c r="F15" s="16" t="e">
        <f>VLOOKUP(C15,#REF!,12,0)</f>
        <v>#REF!</v>
      </c>
    </row>
    <row r="16" spans="3:6">
      <c r="C16" s="7">
        <v>14</v>
      </c>
      <c r="D16" s="8" t="e">
        <f>VLOOKUP(C16,#REF!,2,0)</f>
        <v>#REF!</v>
      </c>
      <c r="E16" s="8" t="e">
        <f>VLOOKUP(D16,#REF!,2,0)</f>
        <v>#REF!</v>
      </c>
      <c r="F16" s="16" t="e">
        <f>VLOOKUP(C16,#REF!,12,0)</f>
        <v>#REF!</v>
      </c>
    </row>
    <row r="17" spans="3:6">
      <c r="C17" s="7">
        <v>15</v>
      </c>
      <c r="D17" s="8" t="e">
        <f>VLOOKUP(C17,#REF!,2,0)</f>
        <v>#REF!</v>
      </c>
      <c r="E17" s="8" t="e">
        <f>VLOOKUP(D17,#REF!,2,0)</f>
        <v>#REF!</v>
      </c>
      <c r="F17" s="16" t="e">
        <f>VLOOKUP(C17,#REF!,12,0)</f>
        <v>#REF!</v>
      </c>
    </row>
    <row r="18" spans="3:6">
      <c r="C18" s="7">
        <v>16</v>
      </c>
      <c r="D18" s="8" t="e">
        <f>VLOOKUP(C18,#REF!,2,0)</f>
        <v>#REF!</v>
      </c>
      <c r="E18" s="8" t="e">
        <f>VLOOKUP(D18,#REF!,2,0)</f>
        <v>#REF!</v>
      </c>
      <c r="F18" s="16" t="e">
        <f>VLOOKUP(C18,#REF!,12,0)</f>
        <v>#REF!</v>
      </c>
    </row>
    <row r="19" spans="3:6">
      <c r="C19" s="7">
        <v>17</v>
      </c>
      <c r="D19" s="8" t="e">
        <f>VLOOKUP(C19,#REF!,2,0)</f>
        <v>#REF!</v>
      </c>
      <c r="E19" s="8" t="e">
        <f>VLOOKUP(D19,#REF!,2,0)</f>
        <v>#REF!</v>
      </c>
      <c r="F19" s="16" t="e">
        <f>VLOOKUP(C19,#REF!,12,0)</f>
        <v>#REF!</v>
      </c>
    </row>
    <row r="20" spans="3:6">
      <c r="C20" s="7">
        <v>18</v>
      </c>
      <c r="D20" s="8" t="e">
        <f>VLOOKUP(C20,#REF!,2,0)</f>
        <v>#REF!</v>
      </c>
      <c r="E20" s="8" t="e">
        <f>VLOOKUP(D20,#REF!,2,0)</f>
        <v>#REF!</v>
      </c>
      <c r="F20" s="16" t="e">
        <f>VLOOKUP(C20,#REF!,12,0)</f>
        <v>#REF!</v>
      </c>
    </row>
    <row r="21" spans="3:6">
      <c r="C21" s="7">
        <v>19</v>
      </c>
      <c r="D21" s="8" t="e">
        <f>VLOOKUP(C21,#REF!,2,0)</f>
        <v>#REF!</v>
      </c>
      <c r="E21" s="8" t="e">
        <f>VLOOKUP(D21,#REF!,2,0)</f>
        <v>#REF!</v>
      </c>
      <c r="F21" s="16" t="e">
        <f>VLOOKUP(C21,#REF!,12,0)</f>
        <v>#REF!</v>
      </c>
    </row>
    <row r="22" spans="3:6">
      <c r="C22" s="7">
        <v>20</v>
      </c>
      <c r="D22" s="8" t="e">
        <f>VLOOKUP(C22,#REF!,2,0)</f>
        <v>#REF!</v>
      </c>
      <c r="E22" s="8" t="e">
        <f>VLOOKUP(D22,#REF!,2,0)</f>
        <v>#REF!</v>
      </c>
      <c r="F22" s="16" t="e">
        <f>VLOOKUP(C22,#REF!,12,0)</f>
        <v>#REF!</v>
      </c>
    </row>
    <row r="23" spans="3:6" ht="15.75" thickBot="1">
      <c r="C23" s="9">
        <v>21</v>
      </c>
      <c r="D23" s="8" t="e">
        <f>VLOOKUP(C23,#REF!,2,0)</f>
        <v>#REF!</v>
      </c>
      <c r="E23" s="8" t="e">
        <f>VLOOKUP(D23,#REF!,2,0)</f>
        <v>#REF!</v>
      </c>
      <c r="F23" s="16" t="e">
        <f>VLOOKUP(C23,#REF!,12,0)</f>
        <v>#REF!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Final Scores-Men</vt:lpstr>
      <vt:lpstr>Sheet1</vt:lpstr>
      <vt:lpstr>Ranking Points-Men</vt:lpstr>
      <vt:lpstr>Domestic</vt:lpstr>
      <vt:lpstr>Value</vt:lpstr>
      <vt:lpstr>Final Scores-Women</vt:lpstr>
      <vt:lpstr>Rank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Sandeep</dc:creator>
  <cp:lastModifiedBy>Admin</cp:lastModifiedBy>
  <cp:lastPrinted>2018-02-04T13:56:34Z</cp:lastPrinted>
  <dcterms:created xsi:type="dcterms:W3CDTF">2017-09-21T13:47:47Z</dcterms:created>
  <dcterms:modified xsi:type="dcterms:W3CDTF">2018-02-05T12:45:49Z</dcterms:modified>
</cp:coreProperties>
</file>